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<sst xmlns="http://schemas.openxmlformats.org/spreadsheetml/2006/main" count="3331" uniqueCount="1931">
  <si>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</si>
  <si>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</si>
  <si>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</si>
  <si>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</si>
  <si>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</si>
  <si>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</si>
  <si>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</si>
  <si>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</si>
  <si>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</si>
  <si>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</si>
  <si>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</si>
  <si>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</si>
  <si>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</si>
  <si>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</si>
  <si>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</si>
  <si>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</si>
  <si>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</si>
  <si>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</si>
  <si>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</si>
  <si>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</si>
  <si>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</si>
  <si>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</si>
  <si>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</si>
  <si>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</si>
  <si>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</si>
  <si>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</si>
  <si>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</si>
  <si>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</si>
  <si>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</si>
  <si>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</si>
  <si>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</si>
  <si>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</si>
  <si>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</si>
  <si>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</si>
  <si>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</si>
  <si>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</si>
  <si>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</si>
  <si>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</si>
  <si>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</si>
  <si>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</si>
  <si>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</si>
  <si>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</si>
  <si>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</si>
  <si>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</si>
  <si>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</si>
  <si>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</si>
  <si>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</si>
  <si>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</si>
  <si>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</si>
  <si>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</si>
  <si>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</si>
  <si>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</si>
  <si>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</si>
  <si>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</si>
  <si>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</si>
  <si>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</si>
  <si>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</si>
  <si>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</si>
  <si>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</si>
  <si>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</si>
  <si>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</si>
  <si>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</si>
  <si>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</si>
  <si>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</si>
  <si>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</si>
  <si>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</si>
  <si>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</si>
  <si>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</si>
  <si>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</si>
  <si>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</si>
  <si>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</si>
  <si>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</si>
  <si>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</si>
  <si>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</si>
  <si>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</si>
  <si>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</si>
  <si>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</si>
  <si>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</si>
  <si>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</si>
  <si>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</si>
  <si>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</si>
  <si>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</si>
  <si>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</si>
  <si>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</si>
  <si>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</si>
  <si>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</si>
  <si>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</si>
  <si>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</si>
  <si>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</si>
  <si>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</si>
  <si>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</si>
  <si>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</si>
  <si>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</si>
  <si>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</si>
  <si>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</si>
  <si>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</si>
  <si>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</si>
  <si>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</si>
  <si>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</si>
  <si>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</si>
  <si>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</si>
  <si>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</si>
  <si>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</si>
  <si>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</si>
  <si>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</si>
  <si>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</si>
  <si>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</si>
  <si>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</si>
  <si>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</si>
  <si>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</si>
  <si>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</si>
  <si>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</si>
  <si>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</si>
  <si>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</si>
  <si>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</si>
  <si>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</si>
  <si>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</si>
  <si>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</si>
  <si>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</si>
  <si>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</si>
  <si>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</si>
  <si>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</si>
  <si>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</si>
  <si>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</si>
  <si>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</si>
  <si>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</si>
  <si>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</si>
  <si>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</si>
  <si>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</si>
  <si>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</si>
  <si>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</si>
  <si>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</si>
  <si>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</si>
  <si>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</si>
  <si>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</si>
  <si>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</si>
  <si>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</si>
  <si>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</si>
  <si>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</si>
  <si>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</si>
  <si>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</si>
  <si>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</si>
  <si>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</si>
  <si>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</si>
  <si>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</si>
  <si>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</si>
  <si>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</si>
  <si>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</si>
  <si>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</si>
  <si>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</si>
  <si>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</si>
  <si>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</si>
  <si>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</si>
  <si>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</si>
  <si>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</si>
  <si>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</si>
  <si>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</si>
  <si>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</si>
  <si>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</si>
  <si>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</si>
  <si>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</si>
  <si>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</si>
  <si>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</si>
  <si>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</si>
  <si>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</si>
  <si>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</si>
  <si>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</si>
  <si>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</si>
  <si>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</si>
  <si>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</si>
  <si>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</si>
  <si>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</si>
  <si>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</si>
  <si>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</si>
  <si>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</si>
  <si>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</si>
  <si>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</si>
  <si>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</si>
  <si>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</si>
  <si>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</si>
  <si>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</si>
  <si>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</si>
  <si>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</si>
  <si>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</si>
  <si>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</si>
  <si>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</si>
  <si>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</si>
  <si>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</si>
  <si>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</si>
  <si>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</si>
  <si>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</si>
  <si>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</si>
  <si>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</si>
  <si>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</si>
  <si>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</si>
  <si>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</si>
  <si>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</si>
  <si>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</si>
  <si>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</si>
  <si>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</si>
  <si>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</si>
  <si>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</si>
  <si>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</si>
  <si>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</si>
  <si>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</si>
  <si>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</si>
  <si>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</si>
  <si>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</si>
  <si>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</si>
  <si>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</si>
  <si>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</si>
  <si>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</si>
  <si>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</si>
  <si>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</si>
  <si>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</si>
  <si>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</si>
  <si>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</si>
  <si>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</si>
  <si>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</si>
  <si>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</si>
  <si>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</si>
  <si>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</si>
  <si>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</si>
  <si>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</si>
  <si>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</si>
  <si>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</si>
  <si>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</si>
  <si>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</si>
  <si>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</si>
  <si>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</si>
  <si>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</si>
  <si>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</si>
  <si>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</si>
  <si>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</si>
  <si>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</si>
  <si>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</si>
  <si>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</si>
  <si>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</si>
  <si>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</si>
  <si>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</si>
  <si>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</si>
  <si>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</si>
  <si>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</si>
  <si>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</si>
  <si>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</si>
  <si>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</si>
  <si>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</si>
  <si>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</si>
  <si>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</si>
  <si>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</si>
  <si>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</si>
  <si>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</si>
  <si>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</si>
  <si>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</si>
  <si>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</si>
  <si>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</si>
  <si>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</si>
  <si>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</si>
  <si>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</si>
  <si>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</si>
  <si>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</si>
  <si>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</si>
  <si>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</si>
  <si>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</si>
  <si>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</si>
  <si>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</si>
  <si>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</si>
  <si>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</si>
  <si>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</si>
  <si>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</si>
  <si>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</si>
  <si>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</si>
  <si>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</si>
  <si>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</si>
  <si>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</si>
  <si>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</si>
  <si>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</si>
  <si>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</si>
  <si>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</si>
  <si>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</si>
  <si>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</si>
  <si>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</si>
  <si>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</si>
  <si>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</si>
  <si>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</si>
  <si>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</si>
  <si>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</si>
  <si>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</si>
  <si>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</si>
  <si>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</si>
  <si>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</si>
  <si>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</si>
  <si>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</si>
  <si>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</si>
  <si>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</si>
  <si>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</si>
  <si>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</si>
  <si>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</si>
  <si>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</si>
  <si>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</si>
  <si>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</si>
  <si>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</si>
  <si>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</si>
  <si>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</si>
  <si>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</si>
  <si>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</si>
  <si>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</si>
  <si>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</si>
  <si>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</si>
  <si>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</si>
  <si>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</si>
  <si>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</si>
  <si>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</si>
  <si>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</si>
  <si>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</si>
  <si>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</si>
  <si>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</si>
  <si>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</si>
  <si>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</si>
  <si>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</si>
  <si>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</si>
  <si>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</si>
  <si>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</si>
  <si>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</si>
  <si>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</si>
  <si>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</si>
  <si>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</si>
  <si>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</si>
  <si>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</si>
  <si>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</si>
  <si>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</si>
  <si>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</si>
  <si>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</si>
  <si>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</si>
  <si>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</si>
  <si>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</si>
  <si>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</si>
  <si>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</si>
  <si>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</si>
  <si>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</si>
  <si>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</si>
  <si>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</si>
  <si>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</si>
  <si>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</si>
  <si>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</si>
  <si>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</si>
  <si>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</si>
  <si>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</si>
  <si>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</si>
  <si>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</si>
  <si>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</si>
  <si>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</si>
  <si>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</si>
  <si>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</si>
  <si>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</si>
  <si>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</si>
  <si>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</si>
  <si>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</si>
  <si>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</si>
  <si>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</si>
  <si>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</si>
  <si>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</si>
  <si>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</si>
  <si>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</si>
  <si>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</si>
  <si>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</si>
  <si>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</si>
  <si>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</si>
  <si>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</si>
  <si>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</si>
  <si>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</si>
  <si>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</si>
  <si>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</si>
  <si>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</si>
  <si>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</si>
  <si>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</si>
  <si>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</si>
  <si>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</si>
  <si>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</si>
  <si>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</si>
  <si>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</si>
  <si>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</si>
  <si>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</si>
  <si>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</si>
  <si>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</si>
  <si>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</si>
  <si>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</si>
  <si>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</si>
  <si>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</si>
  <si>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</si>
  <si>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</si>
  <si>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</si>
  <si>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</si>
  <si>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</si>
  <si>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</si>
  <si>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</si>
  <si>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</si>
  <si>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</si>
  <si>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</si>
  <si>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</si>
  <si>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</si>
  <si>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</si>
  <si>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</si>
  <si>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</si>
  <si>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</si>
  <si>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</si>
  <si>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</si>
  <si>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</si>
  <si>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</si>
  <si>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</si>
  <si>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</si>
  <si>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</si>
  <si>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</si>
  <si>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</si>
  <si>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</si>
  <si>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</si>
  <si>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</si>
  <si>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</si>
  <si>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</si>
  <si>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</si>
  <si>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</si>
  <si>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</si>
  <si>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</si>
  <si>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</si>
  <si>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</si>
  <si>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</si>
  <si>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</si>
  <si>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</si>
  <si>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</si>
  <si>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</si>
  <si>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</si>
  <si>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</si>
  <si>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</si>
  <si>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</si>
  <si>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</si>
  <si>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</si>
  <si>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</si>
  <si>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</si>
  <si>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</si>
  <si>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</si>
  <si>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</si>
  <si>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</si>
  <si>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</si>
  <si>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</si>
  <si>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</si>
  <si>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</si>
  <si>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</si>
  <si>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</si>
  <si>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</si>
  <si>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</si>
  <si>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</si>
  <si>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</si>
  <si>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</si>
  <si>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</si>
  <si>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</si>
  <si>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</si>
  <si>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</si>
  <si>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</si>
  <si>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</si>
  <si>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</si>
  <si>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</si>
  <si>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</si>
  <si>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</si>
  <si>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</si>
  <si>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</si>
  <si>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</si>
  <si>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</si>
  <si>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</si>
  <si>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</si>
  <si>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</si>
  <si>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</si>
  <si>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</si>
  <si>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</si>
  <si>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</si>
  <si>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</si>
  <si>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</si>
  <si>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</si>
  <si>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</si>
  <si>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</si>
  <si>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</si>
  <si>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</si>
  <si>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</si>
  <si>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</si>
  <si>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</si>
  <si>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</si>
  <si>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</si>
  <si>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</si>
  <si>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</si>
  <si>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</si>
  <si>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</si>
  <si>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</si>
  <si>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</si>
  <si>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</si>
  <si>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</si>
  <si>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</si>
  <si>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</si>
  <si>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</si>
  <si>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</si>
  <si>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</si>
  <si>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</si>
  <si>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</si>
  <si>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</si>
  <si>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</si>
  <si>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</si>
  <si>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</si>
  <si>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</si>
  <si>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</si>
  <si>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</si>
  <si>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</si>
  <si>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</si>
  <si>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</si>
  <si>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</si>
  <si>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</si>
  <si>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</si>
  <si>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</si>
  <si>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</si>
  <si>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</si>
  <si>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</si>
  <si>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</si>
  <si>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</si>
  <si>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</si>
  <si>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</si>
  <si>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</si>
  <si>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</si>
  <si>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</si>
  <si>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</si>
  <si>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</si>
  <si>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</si>
  <si>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</si>
  <si>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</si>
  <si>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</si>
  <si>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</si>
  <si>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</si>
  <si>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</si>
  <si>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</si>
  <si>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</si>
  <si>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</si>
  <si>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</si>
  <si>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</si>
  <si>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</si>
  <si>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</si>
  <si>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</si>
  <si>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</si>
  <si>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</si>
  <si>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</si>
  <si>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</si>
  <si>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</si>
  <si>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</si>
  <si>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</si>
  <si>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</si>
  <si>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</si>
  <si>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</si>
  <si>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</si>
  <si>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</si>
  <si>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</si>
  <si>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</si>
  <si>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</si>
  <si>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</si>
  <si>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</si>
  <si>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</si>
  <si>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</si>
  <si>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</si>
  <si>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</si>
  <si>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</si>
  <si>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</si>
  <si>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</si>
  <si>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</si>
  <si>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</si>
  <si>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</si>
  <si>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</si>
  <si>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</si>
  <si>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</si>
  <si>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</si>
  <si>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</si>
  <si>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</si>
  <si>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</si>
  <si>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</si>
  <si>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</si>
  <si>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</si>
  <si>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</si>
  <si>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</si>
  <si>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</si>
  <si>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</si>
  <si>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</si>
  <si>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</si>
  <si>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</si>
  <si>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</si>
  <si>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</si>
  <si>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</si>
  <si>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</si>
  <si>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</si>
  <si>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</si>
  <si>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</si>
  <si>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</si>
  <si>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</si>
  <si>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</si>
  <si>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</si>
  <si>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</si>
  <si>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</si>
  <si>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</si>
  <si>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</si>
  <si>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</si>
  <si>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</si>
  <si>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</si>
  <si>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</si>
  <si>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</si>
  <si>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</si>
  <si>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</si>
  <si>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</si>
  <si>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</si>
  <si>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</si>
  <si>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</si>
  <si>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</si>
  <si>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</si>
  <si>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</si>
  <si>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</si>
  <si>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</si>
  <si>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</si>
  <si>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</si>
  <si>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</si>
  <si>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</si>
  <si>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</si>
  <si>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</si>
  <si>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</si>
  <si>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</si>
  <si>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</si>
  <si>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</si>
  <si>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</si>
  <si>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</si>
  <si>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</si>
  <si>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</si>
  <si>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</si>
  <si>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</si>
  <si>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</si>
  <si>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</si>
  <si>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</si>
  <si>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</si>
  <si>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</si>
  <si>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</si>
  <si>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</si>
  <si>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</si>
  <si>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</si>
  <si>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</si>
  <si>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</si>
  <si>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</si>
  <si>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</si>
  <si>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</si>
  <si>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</si>
  <si>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</si>
  <si>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</si>
  <si>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</si>
  <si>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</si>
  <si>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</si>
  <si>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</si>
  <si>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</si>
  <si>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</si>
  <si>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</si>
  <si>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</si>
  <si>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</si>
  <si>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</si>
  <si>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</si>
  <si>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</si>
  <si>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</si>
  <si>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</si>
  <si>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</si>
  <si>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</si>
  <si>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</si>
  <si>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</si>
  <si>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</si>
  <si>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</si>
  <si>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</si>
  <si>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</si>
  <si>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</si>
  <si>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</si>
  <si>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</si>
  <si>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</si>
  <si>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</si>
  <si>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</si>
  <si>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</si>
  <si>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</si>
  <si>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</si>
  <si>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</si>
  <si>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</si>
  <si>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</si>
  <si>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</si>
  <si>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</si>
  <si>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</si>
  <si>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</si>
  <si>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</si>
  <si>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</si>
  <si>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</si>
  <si>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</si>
  <si>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</si>
  <si>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</si>
  <si>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</si>
  <si>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</si>
  <si>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</si>
  <si>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</si>
  <si>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</si>
  <si>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</si>
  <si>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</si>
  <si>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</si>
  <si>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</si>
  <si>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</si>
  <si>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</si>
  <si>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</si>
  <si>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</si>
  <si>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</si>
  <si>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</si>
  <si>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</si>
  <si>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</si>
  <si>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</si>
  <si>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</si>
  <si>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</si>
  <si>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</si>
  <si>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</si>
  <si>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</si>
  <si>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</si>
  <si>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</si>
  <si>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</si>
  <si>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</si>
  <si>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</si>
  <si>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</si>
  <si>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</si>
  <si>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</si>
  <si>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</si>
  <si>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</si>
  <si>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</si>
  <si>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</si>
  <si>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</si>
  <si>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</si>
  <si>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</si>
  <si>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</si>
  <si>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</si>
  <si>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</si>
  <si>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</si>
  <si>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</si>
  <si>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</si>
  <si>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</si>
  <si>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</si>
  <si>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</si>
  <si>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</si>
  <si>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</si>
  <si>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</si>
  <si>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</si>
  <si>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</si>
  <si>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</si>
  <si>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</si>
  <si>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</si>
  <si>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</si>
  <si>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</si>
  <si>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</si>
  <si>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</si>
  <si>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</si>
  <si>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</si>
  <si>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</si>
  <si>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</si>
  <si>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</si>
  <si>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</si>
  <si>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</si>
  <si>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</si>
  <si>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</si>
  <si>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</si>
  <si>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</si>
  <si>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</si>
  <si>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</si>
  <si>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</si>
  <si>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</si>
  <si>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</si>
  <si>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</si>
  <si>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</si>
  <si>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</si>
  <si>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</si>
  <si>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</si>
  <si>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</si>
  <si>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</si>
  <si>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</si>
  <si>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</si>
  <si>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</si>
  <si>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</si>
  <si>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</si>
  <si>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</si>
  <si>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</si>
  <si>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</si>
  <si>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</si>
  <si>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</si>
  <si>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</si>
  <si>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</si>
  <si>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</si>
  <si>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</si>
  <si>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</si>
  <si>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</si>
  <si>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</si>
  <si>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</si>
  <si>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</si>
  <si>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</si>
  <si>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</si>
  <si>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</si>
  <si>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</si>
  <si>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</si>
  <si>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</si>
  <si>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</si>
  <si>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</si>
  <si>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</si>
  <si>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</si>
  <si>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</si>
  <si>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</si>
  <si>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</si>
  <si>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</si>
  <si>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</si>
  <si>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</si>
  <si>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</si>
  <si>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</si>
  <si>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</si>
  <si>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</si>
  <si>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</si>
  <si>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</si>
  <si>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</si>
  <si>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</si>
  <si>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</si>
  <si>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</si>
  <si>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</si>
  <si>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</si>
  <si>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</si>
  <si>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</si>
  <si>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</si>
  <si>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</si>
  <si>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</si>
  <si>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</si>
  <si>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</si>
  <si>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</si>
  <si>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</si>
  <si>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</si>
  <si>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</si>
  <si>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</si>
  <si>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</si>
  <si>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</si>
  <si>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</si>
  <si>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</si>
  <si>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</si>
  <si>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</si>
  <si>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</si>
  <si>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</si>
  <si>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</si>
  <si>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</si>
  <si>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</si>
  <si>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</si>
  <si>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</si>
  <si>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</si>
  <si>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</si>
  <si>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</si>
  <si>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</si>
  <si>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</si>
  <si>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</si>
  <si>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</si>
  <si>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</si>
  <si>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</si>
  <si>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</si>
  <si>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</si>
  <si>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</si>
  <si>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</si>
  <si>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</si>
  <si>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</si>
  <si>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</si>
  <si>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</si>
  <si>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</si>
  <si>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</si>
  <si>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</si>
  <si>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</si>
  <si>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</si>
  <si>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</si>
  <si>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</si>
  <si>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</si>
  <si>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</si>
  <si>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</si>
  <si>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</si>
  <si>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</si>
  <si>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</si>
  <si>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</si>
  <si>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</si>
  <si>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</si>
  <si>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</si>
  <si>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</si>
  <si>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</si>
  <si>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</si>
  <si>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</si>
  <si>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</si>
  <si>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</si>
  <si>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</si>
  <si>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</si>
  <si>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</si>
  <si>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</si>
  <si>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</si>
  <si>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</si>
  <si>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</si>
  <si>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</si>
  <si>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</si>
  <si>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</si>
  <si>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</si>
  <si>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</si>
  <si>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</si>
  <si>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</si>
  <si>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</si>
  <si>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</si>
  <si>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</si>
  <si>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</si>
  <si>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</si>
  <si>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</si>
  <si>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</si>
  <si>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</si>
  <si>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</si>
  <si>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</si>
  <si>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</si>
  <si>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</si>
  <si>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</si>
  <si>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</si>
  <si>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</si>
  <si>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</si>
  <si>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</si>
  <si>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</si>
  <si>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</si>
  <si>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</si>
  <si>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</si>
  <si>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</si>
  <si>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</si>
  <si>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</si>
  <si>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</si>
  <si>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</si>
  <si>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</si>
  <si>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</si>
  <si>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</si>
  <si>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</si>
  <si>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</si>
  <si>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</si>
  <si>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</si>
  <si>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</si>
  <si>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</si>
  <si>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</si>
  <si>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</si>
  <si>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</si>
  <si>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</si>
  <si>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</si>
  <si>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</si>
  <si>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</si>
  <si>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</si>
  <si>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</si>
  <si>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</si>
  <si>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</si>
  <si>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</si>
  <si>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</si>
  <si>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</si>
  <si>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</si>
  <si>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</si>
  <si>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</si>
  <si>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</si>
  <si>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</si>
  <si>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</si>
  <si>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</si>
  <si>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</si>
  <si>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</si>
  <si>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</si>
  <si>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</si>
  <si>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</si>
  <si>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</si>
  <si>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</si>
  <si>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</si>
  <si>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</si>
  <si>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</si>
  <si>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</si>
  <si>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</si>
  <si>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</si>
  <si>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</si>
  <si>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</si>
  <si>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</si>
  <si>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</si>
  <si>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</si>
  <si>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</si>
  <si>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</si>
  <si>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</si>
  <si>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</si>
  <si>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</si>
  <si>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</si>
  <si>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</si>
  <si>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</si>
  <si>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</si>
  <si>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</si>
  <si>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</si>
  <si>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</si>
  <si>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</si>
  <si>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</si>
  <si>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</si>
  <si>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</si>
  <si>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</si>
  <si>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</si>
  <si>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</si>
  <si>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</si>
  <si>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</si>
  <si>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</si>
  <si>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</si>
  <si>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</si>
  <si>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</si>
  <si>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</si>
  <si>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</si>
  <si>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</si>
  <si>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</si>
  <si>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</si>
  <si>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</si>
  <si>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</si>
  <si>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</si>
  <si>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</si>
  <si>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</si>
  <si>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</si>
  <si>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</si>
  <si>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</si>
  <si>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</si>
  <si>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</si>
  <si>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</si>
  <si>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</si>
  <si>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</si>
  <si>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</si>
  <si>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</si>
  <si>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</si>
  <si>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</si>
  <si>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</si>
  <si>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</si>
  <si>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</si>
  <si>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</si>
  <si>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</si>
  <si>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</si>
  <si>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</si>
  <si>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</si>
  <si>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</si>
  <si>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</si>
  <si>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</si>
  <si>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</si>
  <si>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</si>
  <si>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</si>
  <si>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</si>
  <si>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</si>
  <si>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</si>
  <si>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</si>
  <si>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</si>
  <si>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</si>
  <si>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</si>
  <si>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</si>
  <si>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</si>
  <si>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</si>
  <si>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</si>
  <si>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</si>
  <si>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</si>
  <si>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</si>
  <si>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</si>
  <si>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</si>
  <si>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</si>
  <si>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</si>
  <si>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</si>
  <si>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</si>
  <si>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</si>
  <si>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</si>
  <si>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</si>
  <si>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</si>
  <si>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</si>
  <si>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</si>
  <si>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</si>
  <si>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</si>
  <si>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</si>
  <si>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</si>
  <si>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</si>
  <si>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</si>
  <si>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</si>
  <si>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</si>
  <si>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</si>
  <si>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</si>
  <si>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</si>
  <si>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</si>
  <si>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</si>
  <si>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</si>
  <si>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</si>
  <si>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</si>
  <si>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</si>
  <si>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</si>
  <si>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</si>
  <si>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</si>
  <si>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</si>
  <si>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</si>
  <si>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</si>
  <si>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</si>
  <si>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</si>
  <si>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</si>
  <si>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</si>
  <si>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</si>
  <si>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</si>
  <si>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</si>
  <si>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</si>
  <si>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</si>
  <si>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</si>
  <si>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</si>
  <si>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</si>
  <si>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</si>
  <si>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</si>
  <si>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</si>
  <si>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</si>
  <si>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</si>
  <si>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</si>
  <si>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</si>
  <si>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</si>
  <si>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</si>
  <si>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</si>
  <si>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</si>
  <si>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</si>
  <si>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</si>
  <si>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</si>
  <si>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</si>
  <si>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</si>
  <si>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</si>
  <si>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</si>
  <si>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</si>
  <si>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</si>
  <si>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</si>
  <si>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</si>
  <si>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</si>
  <si>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</si>
  <si>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</si>
  <si>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</si>
  <si>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</si>
  <si>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</si>
  <si>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</si>
  <si>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</si>
  <si>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</si>
  <si>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</si>
  <si>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</si>
  <si>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</si>
  <si>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</si>
  <si>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</si>
  <si>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</si>
  <si>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</si>
  <si>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</si>
  <si>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</si>
  <si>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</si>
  <si>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</si>
  <si>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</si>
  <si>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</si>
  <si>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</si>
  <si>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</si>
  <si>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</si>
  <si>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</si>
  <si>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</si>
  <si>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</si>
  <si>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</si>
  <si>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</si>
  <si>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</si>
  <si>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</si>
  <si>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</si>
  <si>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</si>
  <si>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</si>
  <si>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</si>
  <si>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</si>
  <si>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</si>
  <si>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</si>
  <si>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</si>
  <si>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</si>
  <si>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</si>
  <si>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</si>
  <si>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</si>
  <si>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</si>
  <si>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</si>
  <si>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</si>
  <si>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</si>
  <si>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</si>
  <si>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</si>
  <si>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</si>
  <si>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</si>
  <si>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</si>
  <si>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</si>
  <si>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</si>
  <si>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</si>
  <si>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</si>
  <si>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</si>
  <si>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</si>
  <si>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</si>
  <si>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</si>
  <si>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</si>
  <si>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</si>
  <si>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</si>
  <si>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</si>
  <si>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</si>
  <si>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</si>
  <si>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</si>
  <si>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</si>
  <si>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</si>
  <si>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</si>
  <si>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</si>
  <si>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</si>
  <si>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</si>
  <si>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</si>
  <si>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</si>
  <si>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</si>
  <si>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</si>
  <si>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</si>
  <si>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</si>
  <si>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</si>
  <si>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</si>
  <si>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</si>
  <si>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</si>
  <si>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</si>
  <si>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</si>
  <si>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</si>
  <si>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</si>
  <si>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</si>
  <si>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</si>
  <si>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</si>
  <si>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</si>
  <si>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</si>
  <si>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</si>
  <si>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</si>
  <si>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</si>
  <si>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</si>
  <si>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</si>
  <si>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</si>
  <si>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</si>
  <si>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</si>
  <si>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</si>
  <si>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</si>
  <si>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</si>
  <si>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</si>
  <si>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</si>
  <si>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</si>
  <si>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</si>
  <si>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</si>
  <si>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</si>
  <si>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</si>
  <si>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</si>
  <si>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</si>
  <si>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</si>
  <si>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</si>
  <si>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</si>
  <si>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</si>
  <si>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</si>
  <si>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</si>
  <si>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</si>
  <si>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</si>
  <si>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</si>
  <si>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</si>
  <si>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</si>
  <si>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</si>
  <si>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</si>
  <si>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</si>
  <si>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</si>
  <si>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</si>
  <si>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</si>
  <si>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</si>
  <si>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</si>
  <si>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</si>
  <si>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</si>
  <si>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</si>
  <si>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</si>
  <si>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</si>
  <si>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</si>
  <si>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</si>
  <si>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</si>
  <si>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</si>
  <si>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</si>
  <si>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</si>
  <si>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</si>
  <si>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</si>
  <si>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</si>
  <si>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</si>
  <si>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</si>
  <si>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</si>
  <si>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</si>
  <si>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</si>
  <si>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</si>
  <si>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</si>
  <si>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</si>
  <si>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</si>
  <si>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</si>
  <si>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</si>
  <si>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</si>
  <si>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</si>
  <si>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</si>
  <si>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</si>
  <si>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</si>
  <si>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</si>
  <si>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</si>
  <si>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</si>
  <si>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</si>
  <si>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</si>
  <si>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</si>
  <si>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</si>
  <si>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</si>
  <si>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</si>
  <si>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</si>
  <si>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</si>
  <si>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</si>
  <si>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</si>
  <si>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</si>
  <si>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</si>
  <si>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</si>
  <si>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</si>
  <si>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</si>
  <si>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</si>
  <si>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</si>
  <si>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</si>
  <si>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</si>
  <si>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</si>
  <si>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</si>
  <si>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</si>
  <si>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</si>
  <si>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</si>
  <si>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</si>
  <si>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</si>
  <si>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</si>
  <si>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</si>
  <si>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</si>
  <si>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</si>
  <si>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</si>
  <si>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</si>
  <si>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</si>
  <si>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</si>
  <si>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</si>
  <si>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</si>
  <si>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</si>
  <si>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</si>
  <si>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</si>
  <si>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</si>
  <si>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</si>
  <si>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</si>
  <si>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</si>
  <si>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</si>
  <si>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</si>
  <si>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</si>
  <si>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</si>
  <si>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</si>
  <si>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</si>
  <si>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</si>
  <si>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</si>
  <si>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</si>
  <si>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</si>
  <si>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</si>
  <si>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</si>
  <si>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</si>
  <si>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</si>
  <si>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</si>
  <si>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</si>
  <si>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</si>
  <si>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</si>
  <si>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</si>
  <si>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</si>
  <si>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</si>
  <si>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</si>
  <si>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</si>
  <si>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</si>
  <si>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</si>
  <si>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</si>
  <si>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</si>
  <si>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</si>
  <si>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</si>
  <si>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</si>
  <si>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</si>
  <si>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</si>
  <si>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</si>
  <si>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</si>
  <si>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</si>
  <si>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</si>
  <si>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</si>
  <si>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</si>
  <si>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</si>
  <si>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</si>
  <si>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</si>
  <si>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</si>
  <si>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</si>
  <si>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</si>
  <si>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</si>
  <si>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</si>
  <si>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</si>
  <si>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</si>
  <si>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</si>
  <si>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</si>
  <si>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</si>
  <si>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</si>
  <si>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</si>
  <si>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</si>
  <si>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</si>
  <si>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</si>
  <si>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</si>
  <si>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</si>
  <si>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</si>
  <si>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</si>
  <si>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</si>
  <si>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</si>
  <si>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</si>
  <si>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</si>
  <si>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</si>
  <si>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</si>
  <si>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</si>
  <si>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</si>
  <si>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</si>
  <si>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</si>
  <si>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</si>
  <si>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</si>
  <si>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</si>
  <si>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</si>
  <si>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</si>
  <si>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</si>
  <si>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</si>
  <si>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</si>
  <si>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</si>
  <si>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</si>
  <si>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</si>
  <si>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</si>
  <si>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</si>
  <si>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</si>
  <si>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</si>
  <si>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</si>
  <si>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</si>
  <si>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</si>
  <si>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</si>
  <si>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</si>
  <si>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</si>
  <si>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</si>
  <si>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</si>
  <si>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</si>
  <si>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</si>
  <si>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</si>
  <si>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</si>
  <si>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</si>
  <si>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</si>
  <si>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</si>
  <si>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</si>
  <si>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</si>
  <si>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</si>
  <si>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</si>
  <si>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</si>
  <si>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</si>
  <si>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</si>
  <si>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</si>
  <si>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</si>
  <si>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</si>
  <si>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</si>
  <si>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</si>
  <si>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</si>
  <si>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</si>
  <si>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</si>
  <si>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</si>
  <si>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</si>
  <si>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</si>
  <si>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</si>
  <si>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</si>
  <si>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</si>
  <si>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</si>
  <si>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</si>
  <si>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</si>
  <si>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</si>
  <si>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</si>
  <si>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</si>
  <si>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</si>
  <si>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</si>
  <si>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</si>
  <si>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</si>
  <si>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</si>
  <si>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</si>
  <si>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</si>
  <si>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</si>
  <si>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</si>
  <si>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</si>
  <si>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</si>
  <si>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</si>
  <si>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</si>
  <si>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</si>
  <si>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</si>
  <si>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</si>
  <si>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</si>
  <si>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</si>
  <si>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</si>
  <si>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</si>
  <si>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</si>
  <si>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</si>
  <si>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</si>
  <si>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</si>
  <si>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</si>
  <si>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</si>
  <si>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</si>
  <si>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</si>
  <si>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</si>
  <si>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</si>
  <si>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</si>
  <si>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</si>
  <si>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</si>
  <si>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</si>
  <si>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</si>
  <si>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</si>
  <si>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</si>
  <si>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</si>
  <si>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</si>
  <si>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</si>
  <si>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</si>
  <si>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</si>
  <si>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</si>
  <si>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</si>
  <si>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</si>
  <si>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</si>
  <si>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</si>
  <si>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</si>
  <si>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</si>
  <si>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</si>
  <si>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</si>
  <si>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</si>
  <si>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</si>
  <si>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</si>
  <si>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</si>
  <si>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</si>
  <si>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</si>
  <si>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</si>
  <si>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</si>
  <si>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</si>
  <si>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</si>
  <si>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</si>
  <si>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</si>
  <si>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</si>
  <si>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</si>
  <si>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</si>
  <si>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</si>
  <si>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</si>
  <si>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</si>
  <si>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</si>
  <si>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</si>
  <si>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</si>
  <si>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</si>
  <si>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</si>
  <si>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</si>
  <si>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</si>
  <si>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</si>
  <si>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</si>
  <si>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</si>
  <si>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</si>
  <si>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</si>
  <si>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</si>
  <si>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</si>
  <si>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</si>
  <si>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</si>
  <si>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</si>
  <si>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</si>
  <si>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</si>
  <si>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</si>
  <si>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</si>
  <si>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</si>
  <si>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</si>
  <si>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</si>
  <si>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</si>
  <si>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</si>
  <si>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</si>
  <si>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</si>
  <si>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</si>
  <si>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</si>
  <si>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</si>
  <si>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</si>
  <si>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</si>
  <si>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</si>
  <si>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</si>
  <si>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</si>
  <si>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</si>
  <si>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</si>
  <si>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</si>
  <si>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</si>
  <si>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</si>
  <si>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</si>
  <si>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</si>
  <si>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</si>
  <si>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</si>
  <si>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</si>
  <si>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</si>
  <si>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</si>
  <si>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</si>
  <si>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</si>
  <si>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</si>
  <si>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</si>
  <si>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</si>
  <si>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</si>
  <si>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</si>
  <si>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</si>
  <si>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</si>
  <si>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</si>
  <si>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</si>
  <si>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</si>
  <si>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</si>
  <si>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</si>
  <si>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</si>
  <si>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</si>
  <si>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</si>
  <si>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</si>
  <si>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</si>
  <si>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</si>
  <si>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</si>
  <si>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</si>
  <si>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</si>
  <si>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</si>
  <si>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</si>
  <si>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</si>
  <si>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</si>
  <si>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</si>
  <si>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</si>
  <si>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</si>
  <si>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</si>
  <si>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</si>
  <si>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</si>
  <si>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</si>
  <si>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</si>
  <si>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</si>
  <si>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</si>
  <si>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</si>
  <si>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</si>
  <si>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</si>
  <si>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</si>
  <si>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</si>
  <si>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</si>
  <si>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</si>
  <si>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</si>
  <si>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</si>
  <si>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</si>
  <si>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</si>
  <si>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</si>
  <si>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</si>
  <si>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</si>
  <si>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</si>
  <si>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</si>
  <si>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</si>
  <si>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</si>
  <si>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</si>
  <si>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</si>
  <si>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</si>
  <si>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</si>
  <si>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</si>
  <si>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</si>
  <si>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</si>
  <si>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</si>
  <si>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</si>
  <si>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</si>
  <si>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</si>
  <si>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</si>
  <si>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</si>
  <si>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</si>
  <si>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</si>
  <si>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</si>
  <si>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</si>
  <si>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</si>
  <si>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</si>
  <si>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</si>
  <si>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</si>
  <si>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</si>
  <si>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</si>
  <si>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</si>
  <si>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</si>
  <si>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</si>
  <si>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</si>
  <si>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</si>
  <si>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</si>
  <si>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</si>
  <si>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</si>
  <si>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</si>
  <si>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</si>
  <si>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</si>
  <si>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</si>
  <si>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</si>
  <si>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</si>
  <si>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</si>
  <si>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</si>
  <si>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</si>
  <si>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</si>
  <si>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</si>
  <si>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</si>
  <si>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</si>
  <si>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</si>
  <si>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</si>
  <si>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</si>
  <si>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</si>
  <si>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</si>
  <si>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</si>
  <si>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</si>
  <si>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</si>
  <si>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</si>
  <si>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</si>
  <si>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</si>
  <si>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</si>
  <si>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</si>
  <si>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</si>
  <si>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</si>
  <si>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</si>
  <si>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</si>
  <si>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</si>
  <si>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</si>
  <si>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</si>
  <si>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</si>
  <si>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</si>
  <si>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</si>
  <si>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</si>
  <si>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</si>
  <si>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</si>
  <si>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</si>
  <si>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</si>
  <si>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</si>
  <si>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</si>
  <si>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</si>
  <si>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</si>
  <si>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</si>
  <si>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</si>
  <si>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</si>
  <si>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</si>
  <si>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</si>
  <si>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</si>
  <si>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</si>
  <si>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</si>
  <si>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</si>
  <si>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</si>
  <si>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</si>
  <si>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</si>
  <si>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</si>
  <si>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</si>
  <si>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</si>
  <si>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</si>
  <si>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</si>
  <si>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</si>
  <si>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</si>
  <si>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</si>
  <si>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</si>
  <si>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</si>
  <si>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</si>
  <si>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</si>
  <si>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</si>
  <si>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</si>
  <si>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</si>
  <si>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</si>
  <si>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</si>
  <si>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</si>
  <si>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</si>
  <si>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</si>
  <si>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</si>
  <si>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</si>
  <si>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</si>
  <si>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</si>
  <si>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</si>
  <si>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</si>
  <si>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</si>
  <si>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</si>
  <si>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</si>
  <si>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</si>
  <si>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</si>
  <si>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</si>
  <si>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</si>
  <si>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</si>
  <si>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</si>
  <si>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</si>
  <si>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</si>
  <si>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</si>
  <si>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</si>
  <si>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</si>
  <si>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</si>
  <si>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</si>
  <si>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</si>
  <si>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</si>
  <si>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</si>
  <si>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</si>
  <si>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</si>
  <si>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</si>
  <si>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</si>
  <si>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</si>
  <si>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</si>
  <si>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</si>
  <si>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</si>
  <si>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</si>
  <si>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</si>
  <si>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</si>
  <si>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</si>
  <si>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</si>
  <si>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</si>
  <si>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</si>
  <si>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</si>
  <si>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</si>
  <si>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</si>
  <si>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</si>
  <si>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</si>
  <si>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</si>
  <si>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</si>
  <si>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</si>
  <si>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</si>
  <si>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</si>
  <si>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</si>
  <si>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</si>
  <si>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</si>
  <si>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</si>
  <si>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</si>
  <si>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</si>
  <si>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</si>
  <si>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</si>
  <si>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</si>
  <si>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</si>
  <si>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</si>
  <si>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</si>
  <si>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</si>
  <si>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</si>
  <si>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</si>
  <si>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</si>
  <si>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</si>
  <si>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</si>
  <si>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</si>
  <si>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</si>
  <si>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</si>
  <si>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</si>
  <si>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</si>
  <si>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</si>
  <si>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</si>
  <si>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</si>
  <si>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</si>
  <si>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</si>
  <si>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</si>
  <si>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</si>
  <si>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</si>
  <si>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</si>
  <si>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</si>
  <si>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</si>
  <si>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</si>
  <si>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</si>
  <si>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</si>
  <si>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</si>
  <si>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</si>
  <si>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</si>
  <si>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</si>
  <si>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</si>
  <si>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</si>
  <si>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</si>
  <si>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</si>
  <si>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</si>
  <si>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</si>
  <si>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</si>
  <si>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</si>
  <si>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</si>
  <si>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</si>
  <si>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</si>
  <si>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</si>
  <si>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</si>
  <si>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</si>
  <si>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</si>
  <si>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</si>
  <si>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</si>
  <si>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</si>
  <si>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</si>
  <si>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</si>
  <si>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</si>
  <si>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</si>
  <si>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</si>
  <si>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</si>
  <si>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</si>
  <si>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</si>
  <si>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</si>
  <si>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</si>
  <si>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</si>
  <si>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</si>
  <si>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</si>
  <si>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</si>
  <si>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</si>
  <si>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</si>
  <si>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</si>
  <si>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</si>
  <si>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</si>
  <si>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</si>
  <si>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</si>
  <si>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</si>
  <si>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</si>
  <si>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</si>
  <si>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</si>
  <si>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</si>
  <si>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</si>
  <si>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</si>
  <si>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</si>
  <si>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</si>
  <si>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</si>
  <si>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</si>
  <si>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</si>
  <si>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</si>
  <si>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</si>
  <si>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</si>
  <si>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</si>
  <si>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</si>
  <si>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</si>
  <si>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</si>
  <si>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</si>
  <si>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</si>
  <si>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</si>
  <si>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</si>
  <si>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</si>
  <si>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</si>
  <si>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</si>
  <si>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</si>
  <si>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</si>
  <si>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</si>
  <si>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</si>
  <si>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</si>
  <si>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</si>
  <si>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</si>
  <si>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</si>
  <si>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</si>
  <si>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</si>
  <si>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</si>
  <si>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</si>
  <si>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</si>
  <si>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</si>
  <si>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</si>
  <si>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</si>
  <si>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</si>
  <si>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</si>
  <si>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</si>
  <si>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</si>
  <si>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</si>
  <si>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</si>
  <si>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</si>
  <si>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</si>
  <si>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</si>
  <si>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</si>
  <si>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</si>
  <si>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</si>
  <si>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</si>
  <si>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</si>
  <si>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</si>
  <si>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</si>
  <si>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</si>
  <si>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Живка Бикова-Пенева</t>
  </si>
  <si>
    <t>zh.bikova@ombudsman.bg</t>
  </si>
  <si>
    <t>b936</t>
  </si>
  <si>
    <t>d783</t>
  </si>
  <si>
    <t>c1122</t>
  </si>
  <si>
    <t>02/8106 935</t>
  </si>
  <si>
    <t>Мая Манолова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</si>
</sst>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i/>
      <sz val="12"/>
      <color rgb="FF800000"/>
      <name val="Times New Roman CYR"/>
      <family val="0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sz val="12"/>
      <color rgb="FF660066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5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79" fontId="43" fillId="38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38" borderId="23" xfId="61" applyFont="1" applyFill="1" applyBorder="1" applyAlignment="1" quotePrefix="1">
      <alignment horizontal="left"/>
      <protection/>
    </xf>
    <xf numFmtId="176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79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1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34" borderId="0" xfId="61" applyFont="1" applyFill="1" applyBorder="1" applyAlignment="1">
      <alignment horizontal="right"/>
      <protection/>
    </xf>
    <xf numFmtId="0" fontId="43" fillId="38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1" applyNumberFormat="1" applyFont="1" applyFill="1" applyBorder="1">
      <alignment/>
      <protection/>
    </xf>
    <xf numFmtId="176" fontId="46" fillId="0" borderId="0" xfId="61" applyNumberFormat="1" applyFont="1" applyFill="1" applyBorder="1" applyProtection="1">
      <alignment/>
      <protection locked="0"/>
    </xf>
    <xf numFmtId="176" fontId="46" fillId="0" borderId="0" xfId="61" applyNumberFormat="1" applyFont="1" applyFill="1">
      <alignment/>
      <protection/>
    </xf>
    <xf numFmtId="176" fontId="46" fillId="0" borderId="0" xfId="61" applyNumberFormat="1" applyFont="1" applyFill="1" applyProtection="1">
      <alignment/>
      <protection locked="0"/>
    </xf>
    <xf numFmtId="176" fontId="45" fillId="0" borderId="0" xfId="61" applyNumberFormat="1" applyFont="1" applyFill="1">
      <alignment/>
      <protection/>
    </xf>
    <xf numFmtId="176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1" applyNumberFormat="1" applyFont="1" applyFill="1" applyBorder="1" applyAlignment="1" applyProtection="1">
      <alignment horizontal="center" vertical="center"/>
      <protection/>
    </xf>
    <xf numFmtId="179" fontId="43" fillId="38" borderId="17" xfId="61" applyNumberFormat="1" applyFont="1" applyFill="1" applyBorder="1" applyAlignment="1" applyProtection="1">
      <alignment horizontal="center" vertical="center"/>
      <protection/>
    </xf>
    <xf numFmtId="176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3" fillId="32" borderId="32" xfId="62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0" fontId="15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5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5" fillId="32" borderId="0" xfId="61" applyFont="1" applyFill="1" applyBorder="1" applyAlignment="1">
      <alignment horizontal="left"/>
      <protection/>
    </xf>
    <xf numFmtId="0" fontId="15" fillId="32" borderId="0" xfId="64" applyFont="1" applyFill="1" applyBorder="1" applyAlignment="1" quotePrefix="1">
      <alignment horizontal="left"/>
      <protection/>
    </xf>
    <xf numFmtId="0" fontId="61" fillId="32" borderId="0" xfId="61" applyFont="1" applyFill="1" applyBorder="1" applyAlignment="1" quotePrefix="1">
      <alignment horizontal="left"/>
      <protection/>
    </xf>
    <xf numFmtId="0" fontId="60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61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182" fontId="60" fillId="32" borderId="0" xfId="64" applyNumberFormat="1" applyFont="1" applyFill="1" applyBorder="1" applyAlignment="1">
      <alignment horizontal="right"/>
      <protection/>
    </xf>
    <xf numFmtId="0" fontId="15" fillId="32" borderId="0" xfId="64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14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5" fillId="42" borderId="48" xfId="61" applyNumberFormat="1" applyFont="1" applyFill="1" applyBorder="1" applyAlignment="1" applyProtection="1" quotePrefix="1">
      <alignment horizontal="righ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1" applyFont="1" applyFill="1" applyBorder="1" applyAlignment="1">
      <alignment horizontal="left" vertical="center" wrapText="1"/>
      <protection/>
    </xf>
    <xf numFmtId="0" fontId="207" fillId="47" borderId="73" xfId="61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33" borderId="0" xfId="56" applyFont="1" applyFill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5" fillId="5" borderId="48" xfId="61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1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1" applyNumberFormat="1" applyFont="1" applyFill="1" applyBorder="1" applyAlignment="1" quotePrefix="1">
      <alignment horizontal="right" vertical="center"/>
      <protection/>
    </xf>
    <xf numFmtId="179" fontId="218" fillId="4" borderId="51" xfId="61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21" fillId="52" borderId="103" xfId="61" applyFont="1" applyFill="1" applyBorder="1" applyAlignment="1">
      <alignment horizontal="right" vertical="center"/>
      <protection/>
    </xf>
    <xf numFmtId="0" fontId="216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5" fillId="44" borderId="125" xfId="61" applyNumberFormat="1" applyFont="1" applyFill="1" applyBorder="1" applyAlignment="1" quotePrefix="1">
      <alignment horizontal="right"/>
      <protection/>
    </xf>
    <xf numFmtId="0" fontId="11" fillId="44" borderId="126" xfId="61" applyFont="1" applyFill="1" applyBorder="1">
      <alignment/>
      <protection/>
    </xf>
    <xf numFmtId="179" fontId="15" fillId="44" borderId="58" xfId="61" applyNumberFormat="1" applyFont="1" applyFill="1" applyBorder="1" applyAlignment="1" quotePrefix="1">
      <alignment horizontal="right"/>
      <protection/>
    </xf>
    <xf numFmtId="0" fontId="11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14" fillId="44" borderId="115" xfId="56" applyNumberFormat="1" applyFont="1" applyFill="1" applyBorder="1" applyAlignment="1" applyProtection="1">
      <alignment vertical="center"/>
      <protection/>
    </xf>
    <xf numFmtId="3" fontId="14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1" applyFont="1" applyFill="1" applyBorder="1" applyAlignment="1">
      <alignment horizontal="left" vertical="center" wrapText="1"/>
      <protection/>
    </xf>
    <xf numFmtId="0" fontId="15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1" applyFont="1" applyFill="1" applyBorder="1" applyAlignment="1">
      <alignment horizontal="left" wrapText="1"/>
      <protection/>
    </xf>
    <xf numFmtId="0" fontId="15" fillId="44" borderId="86" xfId="61" applyFont="1" applyFill="1" applyBorder="1" applyAlignment="1">
      <alignment horizontal="left" wrapText="1"/>
      <protection/>
    </xf>
    <xf numFmtId="0" fontId="15" fillId="44" borderId="84" xfId="61" applyFont="1" applyFill="1" applyBorder="1" applyAlignment="1">
      <alignment horizontal="left" wrapText="1"/>
      <protection/>
    </xf>
    <xf numFmtId="0" fontId="15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1" applyFont="1" applyFill="1" applyBorder="1" applyAlignment="1">
      <alignment horizontal="left" vertical="center" wrapText="1"/>
      <protection/>
    </xf>
    <xf numFmtId="0" fontId="15" fillId="44" borderId="0" xfId="61" applyFont="1" applyFill="1" applyBorder="1" applyAlignment="1">
      <alignment horizontal="left" vertical="center" wrapText="1"/>
      <protection/>
    </xf>
    <xf numFmtId="0" fontId="225" fillId="52" borderId="102" xfId="61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1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1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1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1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7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1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3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40" fillId="44" borderId="110" xfId="61" applyNumberFormat="1" applyFont="1" applyFill="1" applyBorder="1" applyAlignment="1" applyProtection="1" quotePrefix="1">
      <alignment horizontal="right" vertical="center"/>
      <protection/>
    </xf>
    <xf numFmtId="0" fontId="240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1" applyFont="1" applyFill="1" applyBorder="1" applyAlignment="1" applyProtection="1">
      <alignment horizontal="right" vertical="center"/>
      <protection/>
    </xf>
    <xf numFmtId="190" fontId="213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1" applyFont="1" applyFill="1" applyBorder="1" applyAlignment="1" applyProtection="1" quotePrefix="1">
      <alignment horizontal="right" vertical="center"/>
      <protection/>
    </xf>
    <xf numFmtId="0" fontId="246" fillId="47" borderId="103" xfId="61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1" applyNumberFormat="1" applyFont="1" applyFill="1" applyBorder="1" applyAlignment="1" applyProtection="1">
      <alignment horizontal="right"/>
      <protection/>
    </xf>
    <xf numFmtId="181" fontId="247" fillId="50" borderId="102" xfId="61" applyNumberFormat="1" applyFont="1" applyFill="1" applyBorder="1" applyAlignment="1" applyProtection="1">
      <alignment horizontal="right" vertical="center"/>
      <protection/>
    </xf>
    <xf numFmtId="0" fontId="213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1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5" fillId="5" borderId="48" xfId="61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1" applyFont="1" applyFill="1" applyBorder="1" applyAlignment="1" applyProtection="1" quotePrefix="1">
      <alignment horizontal="right" vertical="center"/>
      <protection/>
    </xf>
    <xf numFmtId="0" fontId="221" fillId="52" borderId="103" xfId="61" applyFont="1" applyFill="1" applyBorder="1" applyAlignment="1" applyProtection="1">
      <alignment horizontal="right" vertical="center"/>
      <protection/>
    </xf>
    <xf numFmtId="0" fontId="216" fillId="52" borderId="104" xfId="61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1" applyNumberFormat="1" applyFont="1" applyFill="1" applyBorder="1" applyAlignment="1">
      <alignment horizontal="right" vertical="center"/>
      <protection/>
    </xf>
    <xf numFmtId="179" fontId="253" fillId="63" borderId="103" xfId="61" applyNumberFormat="1" applyFont="1" applyFill="1" applyBorder="1" applyAlignment="1" quotePrefix="1">
      <alignment horizontal="right" vertical="center"/>
      <protection/>
    </xf>
    <xf numFmtId="0" fontId="218" fillId="63" borderId="88" xfId="61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56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3" fontId="219" fillId="52" borderId="104" xfId="56" applyNumberFormat="1" applyFont="1" applyFill="1" applyBorder="1" applyAlignment="1">
      <alignment vertical="center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2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3" fillId="38" borderId="23" xfId="61" applyFont="1" applyFill="1" applyBorder="1" applyAlignment="1">
      <alignment horizontal="left"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43" fillId="38" borderId="23" xfId="61" applyFont="1" applyFill="1" applyBorder="1" applyAlignment="1" quotePrefix="1">
      <alignment horizontal="left" vertical="center" wrapText="1"/>
      <protection/>
    </xf>
    <xf numFmtId="0" fontId="56" fillId="38" borderId="153" xfId="61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9" xfId="61" applyFont="1" applyFill="1" applyBorder="1" applyAlignment="1" applyProtection="1">
      <alignment horizontal="left" vertical="center"/>
      <protection/>
    </xf>
    <xf numFmtId="0" fontId="56" fillId="38" borderId="160" xfId="61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1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1" xfId="57" applyFont="1" applyFill="1" applyBorder="1" applyAlignment="1" applyProtection="1">
      <alignment vertical="center" wrapText="1"/>
      <protection/>
    </xf>
    <xf numFmtId="0" fontId="58" fillId="38" borderId="162" xfId="57" applyFont="1" applyFill="1" applyBorder="1" applyAlignment="1" applyProtection="1">
      <alignment vertical="center" wrapText="1"/>
      <protection/>
    </xf>
    <xf numFmtId="0" fontId="43" fillId="38" borderId="23" xfId="61" applyFont="1" applyFill="1" applyBorder="1" applyAlignment="1">
      <alignment horizontal="left" vertical="center"/>
      <protection/>
    </xf>
    <xf numFmtId="0" fontId="43" fillId="38" borderId="34" xfId="61" applyFont="1" applyFill="1" applyBorder="1" applyAlignment="1">
      <alignment horizontal="left" vertical="center"/>
      <protection/>
    </xf>
    <xf numFmtId="0" fontId="43" fillId="38" borderId="23" xfId="61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3" fillId="38" borderId="34" xfId="61" applyFont="1" applyFill="1" applyBorder="1" applyAlignment="1">
      <alignment horizontal="left" vertical="center" wrapText="1"/>
      <protection/>
    </xf>
    <xf numFmtId="0" fontId="43" fillId="38" borderId="34" xfId="61" applyFont="1" applyFill="1" applyBorder="1" applyAlignment="1">
      <alignment vertical="center" wrapText="1"/>
      <protection/>
    </xf>
    <xf numFmtId="0" fontId="43" fillId="38" borderId="23" xfId="61" applyFont="1" applyFill="1" applyBorder="1" applyAlignment="1" quotePrefix="1">
      <alignment horizontal="left" vertical="center"/>
      <protection/>
    </xf>
    <xf numFmtId="0" fontId="43" fillId="38" borderId="34" xfId="61" applyFont="1" applyFill="1" applyBorder="1" applyAlignment="1" quotePrefix="1">
      <alignment horizontal="left" vertical="center"/>
      <protection/>
    </xf>
    <xf numFmtId="0" fontId="43" fillId="38" borderId="23" xfId="57" applyFont="1" applyFill="1" applyBorder="1" applyAlignment="1">
      <alignment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53" fillId="38" borderId="163" xfId="57" applyFont="1" applyFill="1" applyBorder="1" applyAlignment="1">
      <alignment vertical="center" wrapText="1"/>
      <protection/>
    </xf>
    <xf numFmtId="0" fontId="43" fillId="38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43" fillId="38" borderId="25" xfId="61" applyFont="1" applyFill="1" applyBorder="1" applyAlignment="1" quotePrefix="1">
      <alignment horizontal="left" vertical="center" wrapText="1"/>
      <protection/>
    </xf>
    <xf numFmtId="0" fontId="53" fillId="38" borderId="16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43" fillId="38" borderId="34" xfId="61" applyFont="1" applyFill="1" applyBorder="1" applyAlignment="1" quotePrefix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wrapText="1"/>
      <protection/>
    </xf>
    <xf numFmtId="0" fontId="53" fillId="38" borderId="158" xfId="57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horizontal="left" wrapText="1"/>
      <protection/>
    </xf>
    <xf numFmtId="0" fontId="43" fillId="38" borderId="34" xfId="61" applyFont="1" applyFill="1" applyBorder="1" applyAlignment="1">
      <alignment horizontal="left" wrapText="1"/>
      <protection/>
    </xf>
    <xf numFmtId="0" fontId="43" fillId="38" borderId="28" xfId="61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43" fillId="38" borderId="25" xfId="61" applyFont="1" applyFill="1" applyBorder="1" applyAlignment="1">
      <alignment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4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3" fontId="38" fillId="65" borderId="16" xfId="57" applyNumberFormat="1" applyFont="1" applyFill="1" applyBorder="1" applyAlignment="1">
      <alignment horizontal="center" vertical="center" wrapText="1"/>
      <protection/>
    </xf>
    <xf numFmtId="3" fontId="38" fillId="65" borderId="18" xfId="57" applyNumberFormat="1" applyFont="1" applyFill="1" applyBorder="1" applyAlignment="1">
      <alignment horizontal="center" vertical="center" wrapText="1"/>
      <protection/>
    </xf>
    <xf numFmtId="3" fontId="38" fillId="65" borderId="30" xfId="57" applyNumberFormat="1" applyFont="1" applyFill="1" applyBorder="1" applyAlignment="1">
      <alignment horizontal="center"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65" xfId="61" applyFont="1" applyFill="1" applyBorder="1" applyAlignment="1" quotePrefix="1">
      <alignment horizontal="left" vertical="center"/>
      <protection/>
    </xf>
    <xf numFmtId="0" fontId="43" fillId="38" borderId="16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1" applyFont="1" applyFill="1" applyBorder="1" applyAlignment="1" quotePrefix="1">
      <alignment horizontal="left" vertical="center"/>
      <protection/>
    </xf>
    <xf numFmtId="0" fontId="43" fillId="38" borderId="163" xfId="61" applyFont="1" applyFill="1" applyBorder="1" applyAlignment="1" quotePrefix="1">
      <alignment horizontal="left" vertical="center"/>
      <protection/>
    </xf>
    <xf numFmtId="0" fontId="32" fillId="0" borderId="11" xfId="57" applyFont="1" applyBorder="1" applyAlignment="1">
      <alignment horizontal="center" vertical="center" wrapText="1"/>
      <protection/>
    </xf>
    <xf numFmtId="3" fontId="263" fillId="32" borderId="34" xfId="56" applyNumberFormat="1" applyFont="1" applyFill="1" applyBorder="1" applyAlignment="1" applyProtection="1">
      <alignment horizontal="center" vertical="center"/>
      <protection locked="0"/>
    </xf>
    <xf numFmtId="3" fontId="263" fillId="32" borderId="60" xfId="56" applyNumberFormat="1" applyFont="1" applyFill="1" applyBorder="1" applyAlignment="1" applyProtection="1">
      <alignment horizontal="center" vertical="center"/>
      <protection locked="0"/>
    </xf>
    <xf numFmtId="3" fontId="263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6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vertical="center" wrapText="1"/>
      <protection/>
    </xf>
    <xf numFmtId="0" fontId="264" fillId="4" borderId="60" xfId="56" applyFont="1" applyFill="1" applyBorder="1" applyAlignment="1">
      <alignment vertical="center" wrapText="1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horizontal="left" vertical="center"/>
      <protection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218" fillId="4" borderId="60" xfId="61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 quotePrefix="1">
      <alignment horizontal="left" vertical="center"/>
      <protection/>
    </xf>
    <xf numFmtId="0" fontId="218" fillId="4" borderId="60" xfId="61" applyFont="1" applyFill="1" applyBorder="1" applyAlignment="1" quotePrefix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8" fillId="4" borderId="79" xfId="61" applyFont="1" applyFill="1" applyBorder="1" applyAlignment="1">
      <alignment vertical="center" wrapText="1"/>
      <protection/>
    </xf>
    <xf numFmtId="0" fontId="218" fillId="4" borderId="45" xfId="61" applyFont="1" applyFill="1" applyBorder="1" applyAlignment="1">
      <alignment horizontal="left" vertical="center"/>
      <protection/>
    </xf>
    <xf numFmtId="0" fontId="215" fillId="5" borderId="60" xfId="61" applyFont="1" applyFill="1" applyBorder="1" applyAlignment="1" quotePrefix="1">
      <alignment horizontal="left" vertical="center" wrapText="1"/>
      <protection/>
    </xf>
    <xf numFmtId="0" fontId="266" fillId="5" borderId="60" xfId="56" applyFont="1" applyFill="1" applyBorder="1" applyAlignment="1">
      <alignment horizontal="left" vertical="center" wrapText="1"/>
      <protection/>
    </xf>
    <xf numFmtId="0" fontId="264" fillId="4" borderId="60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5" fillId="5" borderId="60" xfId="61" applyFont="1" applyFill="1" applyBorder="1" applyAlignment="1" applyProtection="1" quotePrefix="1">
      <alignment horizontal="left" vertical="center" wrapText="1"/>
      <protection/>
    </xf>
    <xf numFmtId="0" fontId="266" fillId="5" borderId="6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7" fillId="49" borderId="60" xfId="56" applyFont="1" applyFill="1" applyBorder="1" applyAlignment="1" applyProtection="1">
      <alignment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67" fillId="49" borderId="60" xfId="56" applyFont="1" applyFill="1" applyBorder="1" applyAlignment="1" applyProtection="1">
      <alignment vertical="center" wrapText="1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61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 wrapText="1"/>
      <protection/>
    </xf>
    <xf numFmtId="0" fontId="267" fillId="49" borderId="60" xfId="56" applyFont="1" applyFill="1" applyBorder="1" applyAlignment="1" applyProtection="1">
      <alignment horizontal="left" vertical="center" wrapText="1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75" fillId="42" borderId="79" xfId="61" applyFont="1" applyFill="1" applyBorder="1" applyAlignment="1" applyProtection="1" quotePrefix="1">
      <alignment horizontal="left" vertical="center"/>
      <protection/>
    </xf>
    <xf numFmtId="0" fontId="75" fillId="42" borderId="167" xfId="61" applyFont="1" applyFill="1" applyBorder="1" applyAlignment="1" applyProtection="1" quotePrefix="1">
      <alignment horizontal="lef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0" fontId="213" fillId="49" borderId="60" xfId="61" applyFont="1" applyFill="1" applyBorder="1" applyAlignment="1" applyProtection="1">
      <alignment vertical="center" wrapText="1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23">
      <selection activeCell="J105" sqref="J105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1922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1885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>
        <f>+OTCHET!B9</f>
        <v>0</v>
      </c>
      <c r="C11" s="1025"/>
      <c r="D11" s="1012"/>
      <c r="E11" s="890"/>
      <c r="F11" s="1165">
        <f>OTCHET!E9</f>
        <v>42005</v>
      </c>
      <c r="G11" s="1259">
        <f>OTCHET!F9</f>
        <v>42308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1896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Омбудсман</v>
      </c>
      <c r="C13" s="1003"/>
      <c r="D13" s="1003"/>
      <c r="E13" s="1214" t="str">
        <f>+OTCHET!E12</f>
        <v>код по ЕБК:</v>
      </c>
      <c r="F13" s="1385" t="str">
        <f>+OTCHET!F12</f>
        <v>4000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1895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1921</v>
      </c>
      <c r="C15" s="884"/>
      <c r="D15" s="884"/>
      <c r="E15" s="1388">
        <f>OTCHET!E15</f>
        <v>0</v>
      </c>
      <c r="F15" s="1616" t="str">
        <f>OTCHET!F15</f>
        <v>БЮДЖЕТ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1886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5" t="s">
        <v>1877</v>
      </c>
      <c r="F17" s="1657" t="s">
        <v>1882</v>
      </c>
      <c r="G17" s="1451" t="s">
        <v>1884</v>
      </c>
      <c r="H17" s="1452"/>
      <c r="I17" s="1453"/>
      <c r="J17" s="1454"/>
      <c r="K17" s="487"/>
      <c r="L17" s="487"/>
      <c r="M17" s="487"/>
      <c r="N17" s="1014"/>
      <c r="O17" s="1455" t="s">
        <v>1889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1887</v>
      </c>
      <c r="C18" s="887"/>
      <c r="D18" s="887"/>
      <c r="E18" s="1656"/>
      <c r="F18" s="1658"/>
      <c r="G18" s="1456" t="s">
        <v>1789</v>
      </c>
      <c r="H18" s="1457" t="s">
        <v>1308</v>
      </c>
      <c r="I18" s="1457" t="s">
        <v>1778</v>
      </c>
      <c r="J18" s="1458" t="s">
        <v>1779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1920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1752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2661</v>
      </c>
      <c r="G22" s="1033">
        <f t="shared" si="0"/>
        <v>-80</v>
      </c>
      <c r="H22" s="1034">
        <f t="shared" si="0"/>
        <v>0</v>
      </c>
      <c r="I22" s="1034">
        <f t="shared" si="0"/>
        <v>16</v>
      </c>
      <c r="J22" s="1035">
        <f t="shared" si="0"/>
        <v>2725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1770</v>
      </c>
      <c r="C25" s="880" t="s">
        <v>885</v>
      </c>
      <c r="D25" s="880"/>
      <c r="E25" s="938">
        <f>+E26+E30+E31+E32+E33</f>
        <v>0</v>
      </c>
      <c r="F25" s="938">
        <f>+F26+F30+F31+F32+F33</f>
        <v>2661</v>
      </c>
      <c r="G25" s="1042">
        <f aca="true" t="shared" si="2" ref="G25:M25">+G26+G30+G31+G32+G33</f>
        <v>-80</v>
      </c>
      <c r="H25" s="1043">
        <f>+H26+H30+H31+H32+H33</f>
        <v>0</v>
      </c>
      <c r="I25" s="1043">
        <f>+I26+I30+I31+I32+I33</f>
        <v>16</v>
      </c>
      <c r="J25" s="1044">
        <f>+J26+J30+J31+J32+J33</f>
        <v>2725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2725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2725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1879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2725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2725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-64</v>
      </c>
      <c r="G32" s="1060">
        <f>OTCHET!G109+OTCHET!G116+OTCHET!G132+OTCHET!G133</f>
        <v>-80</v>
      </c>
      <c r="H32" s="1061">
        <f>OTCHET!H109+OTCHET!H116+OTCHET!H132+OTCHET!H133</f>
        <v>0</v>
      </c>
      <c r="I32" s="1061">
        <f>OTCHET!I109+OTCHET!I116+OTCHET!I132+OTCHET!I133</f>
        <v>16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2351280</v>
      </c>
      <c r="F38" s="948">
        <f t="shared" si="3"/>
        <v>1952422</v>
      </c>
      <c r="G38" s="1075">
        <f t="shared" si="3"/>
        <v>1574556</v>
      </c>
      <c r="H38" s="1076">
        <f t="shared" si="3"/>
        <v>0</v>
      </c>
      <c r="I38" s="1076">
        <f t="shared" si="3"/>
        <v>25288</v>
      </c>
      <c r="J38" s="1077">
        <f t="shared" si="3"/>
        <v>352578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1161000</v>
      </c>
      <c r="F39" s="931">
        <f t="shared" si="1"/>
        <v>926124</v>
      </c>
      <c r="G39" s="1036">
        <f>OTCHET!G182</f>
        <v>728098</v>
      </c>
      <c r="H39" s="1037">
        <f>OTCHET!H182</f>
        <v>0</v>
      </c>
      <c r="I39" s="1037">
        <f>OTCHET!I182</f>
        <v>1650</v>
      </c>
      <c r="J39" s="1038">
        <f>OTCHET!J182</f>
        <v>196376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41606</v>
      </c>
      <c r="F40" s="932">
        <f t="shared" si="1"/>
        <v>46530</v>
      </c>
      <c r="G40" s="1060">
        <f>OTCHET!G185</f>
        <v>44053</v>
      </c>
      <c r="H40" s="1061">
        <f>OTCHET!H185</f>
        <v>0</v>
      </c>
      <c r="I40" s="1061">
        <f>OTCHET!I185</f>
        <v>0</v>
      </c>
      <c r="J40" s="1062">
        <f>OTCHET!J185</f>
        <v>2477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200674</v>
      </c>
      <c r="F41" s="932">
        <f t="shared" si="1"/>
        <v>155105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155105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1749</v>
      </c>
      <c r="C42" s="920" t="s">
        <v>1768</v>
      </c>
      <c r="D42" s="940"/>
      <c r="E42" s="932">
        <f>+OTCHET!E198+OTCHET!E216+OTCHET!E263</f>
        <v>918000</v>
      </c>
      <c r="F42" s="932">
        <f t="shared" si="1"/>
        <v>817863</v>
      </c>
      <c r="G42" s="1060">
        <f>+OTCHET!G198+OTCHET!G216+OTCHET!G263</f>
        <v>795605</v>
      </c>
      <c r="H42" s="1061">
        <f>+OTCHET!H198+OTCHET!H216+OTCHET!H263</f>
        <v>0</v>
      </c>
      <c r="I42" s="1061">
        <f>+OTCHET!I198+OTCHET!I216+OTCHET!I263</f>
        <v>23638</v>
      </c>
      <c r="J42" s="1062">
        <f>+OTCHET!J198+OTCHET!J216+OTCHET!J263</f>
        <v>-1380</v>
      </c>
      <c r="K42" s="497"/>
      <c r="L42" s="497"/>
      <c r="M42" s="497"/>
      <c r="N42" s="1021"/>
      <c r="O42" s="1176" t="s">
        <v>1768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1769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1769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30000</v>
      </c>
      <c r="F48" s="932">
        <f t="shared" si="1"/>
        <v>6800</v>
      </c>
      <c r="G48" s="1060">
        <f>OTCHET!G267+OTCHET!G268+OTCHET!G276+OTCHET!G279</f>
        <v>6800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2351280</v>
      </c>
      <c r="F54" s="971">
        <f t="shared" si="4"/>
        <v>1952438</v>
      </c>
      <c r="G54" s="1093">
        <f t="shared" si="4"/>
        <v>1602585</v>
      </c>
      <c r="H54" s="1094">
        <f t="shared" si="4"/>
        <v>0</v>
      </c>
      <c r="I54" s="972">
        <f t="shared" si="4"/>
        <v>0</v>
      </c>
      <c r="J54" s="1095">
        <f t="shared" si="4"/>
        <v>349853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2347000</v>
      </c>
      <c r="F55" s="965">
        <f t="shared" si="1"/>
        <v>1594750</v>
      </c>
      <c r="G55" s="1096">
        <f>+OTCHET!G349+OTCHET!G363+OTCHET!G376</f>
        <v>1594750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4280</v>
      </c>
      <c r="F56" s="961">
        <f t="shared" si="1"/>
        <v>7835</v>
      </c>
      <c r="G56" s="1099">
        <f>+OTCHET!G371+OTCHET!G379+OTCHET!G384+OTCHET!G387+OTCHET!G390+OTCHET!G393+OTCHET!G394+OTCHET!G397+OTCHET!G410+OTCHET!G411+OTCHET!G412+OTCHET!G413+OTCHET!G414</f>
        <v>7835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349853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349853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1878</v>
      </c>
      <c r="C62" s="1001"/>
      <c r="D62" s="1001"/>
      <c r="E62" s="1028">
        <f aca="true" t="shared" si="5" ref="E62:J62">+E22-E38+E54-E61</f>
        <v>0</v>
      </c>
      <c r="F62" s="1028">
        <f t="shared" si="5"/>
        <v>2677</v>
      </c>
      <c r="G62" s="1111">
        <f t="shared" si="5"/>
        <v>27949</v>
      </c>
      <c r="H62" s="1112">
        <f t="shared" si="5"/>
        <v>0</v>
      </c>
      <c r="I62" s="1112">
        <f t="shared" si="5"/>
        <v>-25272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-2677</v>
      </c>
      <c r="G64" s="1114">
        <f aca="true" t="shared" si="7" ref="G64:L64">SUM(+G66+G74+G75+G82+G83+G84+G87+G88+G89+G90+G91+G92+G93)</f>
        <v>-27949</v>
      </c>
      <c r="H64" s="1115">
        <f>SUM(+H66+H74+H75+H82+H83+H84+H87+H88+H89+H90+H91+H92+H93)</f>
        <v>0</v>
      </c>
      <c r="I64" s="1115">
        <f>SUM(+I66+I74+I75+I82+I83+I84+I87+I88+I89+I90+I91+I92+I93)</f>
        <v>25272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1901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1880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1881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0</v>
      </c>
      <c r="G84" s="1102">
        <f aca="true" t="shared" si="10" ref="G84:M84">+G85+G86</f>
        <v>0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0</v>
      </c>
      <c r="G86" s="1126">
        <f>+OTCHET!G509+OTCHET!G512+OTCHET!G532</f>
        <v>0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-2677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-2677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1883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-27949</v>
      </c>
      <c r="H93" s="1040">
        <f>OTCHET!H579</f>
        <v>0</v>
      </c>
      <c r="I93" s="1040">
        <f>OTCHET!I579</f>
        <v>27949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zh.bikova@ombudsman.bg</v>
      </c>
      <c r="C105" s="905"/>
      <c r="D105" s="905"/>
      <c r="E105" s="1224"/>
      <c r="F105" s="480"/>
      <c r="G105" s="1461" t="str">
        <f>+OTCHET!E593</f>
        <v>02/8106 935</v>
      </c>
      <c r="H105" s="1461">
        <f>+OTCHET!F593</f>
        <v>895561938</v>
      </c>
      <c r="I105" s="1462"/>
      <c r="J105" s="1463">
        <f>+OTCHET!B593</f>
        <v>9112015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1908</v>
      </c>
      <c r="C106" s="1464"/>
      <c r="D106" s="1464"/>
      <c r="E106" s="1465"/>
      <c r="F106" s="1465"/>
      <c r="G106" s="1654" t="s">
        <v>1907</v>
      </c>
      <c r="H106" s="1654"/>
      <c r="I106" s="1466"/>
      <c r="J106" s="1238" t="s">
        <v>1906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1888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3" t="str">
        <f>+OTCHET!D591</f>
        <v>Живка Бикова-Пенева</v>
      </c>
      <c r="F108" s="1653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1845</v>
      </c>
      <c r="C111" s="905"/>
      <c r="D111" s="905"/>
      <c r="E111" s="1467"/>
      <c r="F111" s="1467"/>
      <c r="G111" s="890"/>
      <c r="H111" s="1222" t="s">
        <v>1903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3" t="str">
        <f>+OTCHET!G588</f>
        <v>Живка Бикова-Пенева</v>
      </c>
      <c r="F112" s="1653"/>
      <c r="G112" s="1469"/>
      <c r="H112" s="890"/>
      <c r="I112" s="1653" t="str">
        <f>+OTCHET!G591</f>
        <v>Мая Манолова</v>
      </c>
      <c r="J112" s="1653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746" t="str">
        <f>OTCHET!B7</f>
        <v>ОТЧЕТНИ ДАННИ ПО ЕБК ЗА ИЗПЪЛНЕНИЕТО НА БЮДЖЕТА</v>
      </c>
      <c r="C7" s="1747"/>
      <c r="D7" s="1747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748">
        <f>OTCHET!B9</f>
        <v>0</v>
      </c>
      <c r="C9" s="1749"/>
      <c r="D9" s="1749"/>
      <c r="E9" s="53">
        <f>OTCHET!$E9</f>
        <v>42005</v>
      </c>
      <c r="F9" s="54">
        <f>OTCHET!$F9</f>
        <v>42308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48" t="str">
        <f>OTCHET!B12</f>
        <v>Омбудсман</v>
      </c>
      <c r="C12" s="1749"/>
      <c r="D12" s="1749"/>
      <c r="E12" s="52" t="s">
        <v>1012</v>
      </c>
      <c r="F12" s="57" t="str">
        <f>OTCHET!$F12</f>
        <v>4000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752" t="s">
        <v>1015</v>
      </c>
      <c r="D19" s="1668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67" t="s">
        <v>1325</v>
      </c>
      <c r="D20" s="1666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1750</v>
      </c>
      <c r="J20" s="344" t="s">
        <v>1751</v>
      </c>
      <c r="K20" s="182">
        <v>1</v>
      </c>
    </row>
    <row r="21" spans="2:11" ht="21.75" thickBot="1">
      <c r="B21" s="65"/>
      <c r="C21" s="1663" t="s">
        <v>1019</v>
      </c>
      <c r="D21" s="1664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1752</v>
      </c>
      <c r="K21" s="182">
        <v>1</v>
      </c>
    </row>
    <row r="22" spans="1:11" s="67" customFormat="1" ht="21">
      <c r="A22" s="67">
        <v>5</v>
      </c>
      <c r="B22" s="68">
        <v>100</v>
      </c>
      <c r="C22" s="1750" t="s">
        <v>1020</v>
      </c>
      <c r="D22" s="1751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99" t="s">
        <v>1024</v>
      </c>
      <c r="D23" s="1700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79" t="s">
        <v>1029</v>
      </c>
      <c r="D24" s="1714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99" t="s">
        <v>1747</v>
      </c>
      <c r="D25" s="1700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99" t="s">
        <v>1037</v>
      </c>
      <c r="D26" s="1700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99" t="s">
        <v>1326</v>
      </c>
      <c r="D27" s="1700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99" t="s">
        <v>1048</v>
      </c>
      <c r="D28" s="1700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99" t="s">
        <v>1051</v>
      </c>
      <c r="D29" s="1700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99" t="s">
        <v>1054</v>
      </c>
      <c r="D30" s="1700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99" t="s">
        <v>1055</v>
      </c>
      <c r="D31" s="1700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99" t="s">
        <v>1062</v>
      </c>
      <c r="D32" s="1700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99" t="s">
        <v>1063</v>
      </c>
      <c r="D33" s="1700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99" t="s">
        <v>1064</v>
      </c>
      <c r="D34" s="1700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99" t="s">
        <v>1065</v>
      </c>
      <c r="D35" s="1700"/>
      <c r="E35" s="186">
        <f>OTCHET!$E72</f>
        <v>0</v>
      </c>
      <c r="F35" s="186">
        <f>OTCHET!$F72</f>
        <v>2725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2725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93" t="s">
        <v>1080</v>
      </c>
      <c r="D36" s="1694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93" t="s">
        <v>483</v>
      </c>
      <c r="D37" s="1694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99" t="s">
        <v>484</v>
      </c>
      <c r="D38" s="1700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99" t="s">
        <v>1097</v>
      </c>
      <c r="D39" s="1700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99" t="s">
        <v>1100</v>
      </c>
      <c r="D40" s="1700"/>
      <c r="E40" s="186">
        <f>OTCHET!$E109</f>
        <v>0</v>
      </c>
      <c r="F40" s="186">
        <f>OTCHET!$F109</f>
        <v>18</v>
      </c>
      <c r="G40" s="72">
        <f>OTCHET!$G109</f>
        <v>2</v>
      </c>
      <c r="H40" s="72">
        <f>OTCHET!$H109</f>
        <v>0</v>
      </c>
      <c r="I40" s="72">
        <f>OTCHET!$I109</f>
        <v>16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99" t="s">
        <v>1105</v>
      </c>
      <c r="D41" s="1700"/>
      <c r="E41" s="186">
        <f>OTCHET!$E116</f>
        <v>0</v>
      </c>
      <c r="F41" s="186">
        <f>OTCHET!$F116</f>
        <v>-82</v>
      </c>
      <c r="G41" s="72">
        <f>OTCHET!$G116</f>
        <v>-82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  <v>1</v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99" t="s">
        <v>663</v>
      </c>
      <c r="D43" s="1700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99" t="s">
        <v>664</v>
      </c>
      <c r="D44" s="1700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99" t="s">
        <v>14</v>
      </c>
      <c r="D45" s="1700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99" t="s">
        <v>17</v>
      </c>
      <c r="D46" s="1700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99" t="s">
        <v>800</v>
      </c>
      <c r="D47" s="1700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44" t="s">
        <v>801</v>
      </c>
      <c r="D48" s="1745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2661</v>
      </c>
      <c r="G49" s="87">
        <f>OTCHET!$G164</f>
        <v>-80</v>
      </c>
      <c r="H49" s="87">
        <f>OTCHET!$H164</f>
        <v>0</v>
      </c>
      <c r="I49" s="87">
        <f>OTCHET!$I164</f>
        <v>16</v>
      </c>
      <c r="J49" s="87">
        <f>OTCHET!$J164</f>
        <v>2725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9" t="str">
        <f>$B$7</f>
        <v>ОТЧЕТНИ ДАННИ ПО ЕБК ЗА ИЗПЪЛНЕНИЕТО НА БЮДЖЕТА</v>
      </c>
      <c r="C54" s="1660"/>
      <c r="D54" s="1660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61">
        <f>$B$9</f>
        <v>0</v>
      </c>
      <c r="C56" s="1662"/>
      <c r="D56" s="1662"/>
      <c r="E56" s="96">
        <f>$E$9</f>
        <v>42005</v>
      </c>
      <c r="F56" s="97">
        <f>$F$9</f>
        <v>42308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61" t="str">
        <f>$B$12</f>
        <v>Омбудсман</v>
      </c>
      <c r="C59" s="1662"/>
      <c r="D59" s="1662"/>
      <c r="E59" s="93" t="s">
        <v>1012</v>
      </c>
      <c r="F59" s="100" t="str">
        <f>$F$12</f>
        <v>4000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740" t="s">
        <v>915</v>
      </c>
      <c r="D63" s="1741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734" t="s">
        <v>1758</v>
      </c>
      <c r="M63" s="1734" t="s">
        <v>1759</v>
      </c>
      <c r="N63" s="1734" t="s">
        <v>1760</v>
      </c>
      <c r="O63" s="1734" t="s">
        <v>1761</v>
      </c>
    </row>
    <row r="64" spans="2:15" s="60" customFormat="1" ht="49.5" customHeight="1" thickBot="1">
      <c r="B64" s="101" t="s">
        <v>932</v>
      </c>
      <c r="C64" s="1667" t="s">
        <v>1327</v>
      </c>
      <c r="D64" s="1737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1750</v>
      </c>
      <c r="J64" s="344" t="s">
        <v>1751</v>
      </c>
      <c r="K64" s="183">
        <v>1</v>
      </c>
      <c r="L64" s="1742"/>
      <c r="M64" s="1742"/>
      <c r="N64" s="1735"/>
      <c r="O64" s="1735"/>
    </row>
    <row r="65" spans="2:15" s="60" customFormat="1" ht="21.75" thickBot="1">
      <c r="B65" s="102"/>
      <c r="C65" s="1738" t="s">
        <v>669</v>
      </c>
      <c r="D65" s="1739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1752</v>
      </c>
      <c r="K65" s="183">
        <v>1</v>
      </c>
      <c r="L65" s="1743"/>
      <c r="M65" s="1743"/>
      <c r="N65" s="1736"/>
      <c r="O65" s="1736"/>
    </row>
    <row r="66" spans="1:15" s="70" customFormat="1" ht="34.5" customHeight="1">
      <c r="A66" s="77">
        <v>5</v>
      </c>
      <c r="B66" s="68">
        <v>100</v>
      </c>
      <c r="C66" s="1722" t="s">
        <v>670</v>
      </c>
      <c r="D66" s="1707"/>
      <c r="E66" s="185">
        <f>OTCHET!$E182</f>
        <v>1161000</v>
      </c>
      <c r="F66" s="185">
        <f>OTCHET!$F182</f>
        <v>926124</v>
      </c>
      <c r="G66" s="69">
        <f>OTCHET!$G182</f>
        <v>728098</v>
      </c>
      <c r="H66" s="69">
        <f>OTCHET!$H182</f>
        <v>0</v>
      </c>
      <c r="I66" s="69">
        <f>OTCHET!$I182</f>
        <v>1650</v>
      </c>
      <c r="J66" s="69">
        <f>OTCHET!$J182</f>
        <v>196376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93" t="s">
        <v>673</v>
      </c>
      <c r="D67" s="1694"/>
      <c r="E67" s="186">
        <f>OTCHET!$E185</f>
        <v>41606</v>
      </c>
      <c r="F67" s="186">
        <f>OTCHET!$F185</f>
        <v>46530</v>
      </c>
      <c r="G67" s="72">
        <f>OTCHET!$G185</f>
        <v>44053</v>
      </c>
      <c r="H67" s="72">
        <f>OTCHET!$H185</f>
        <v>0</v>
      </c>
      <c r="I67" s="72">
        <f>OTCHET!$I185</f>
        <v>0</v>
      </c>
      <c r="J67" s="72">
        <f>OTCHET!$J185</f>
        <v>2477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99" t="s">
        <v>1173</v>
      </c>
      <c r="D68" s="1700"/>
      <c r="E68" s="186">
        <f>OTCHET!$E191</f>
        <v>200674</v>
      </c>
      <c r="F68" s="186">
        <f>OTCHET!$F191</f>
        <v>155105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155105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79" t="s">
        <v>1179</v>
      </c>
      <c r="D69" s="1670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93" t="s">
        <v>1180</v>
      </c>
      <c r="D70" s="1694"/>
      <c r="E70" s="186">
        <f>OTCHET!$E198</f>
        <v>908900</v>
      </c>
      <c r="F70" s="186">
        <f>OTCHET!$F198</f>
        <v>810454</v>
      </c>
      <c r="G70" s="72">
        <f>OTCHET!$G198</f>
        <v>788565</v>
      </c>
      <c r="H70" s="72">
        <f>OTCHET!$H198</f>
        <v>0</v>
      </c>
      <c r="I70" s="72">
        <f>OTCHET!$I198</f>
        <v>23038</v>
      </c>
      <c r="J70" s="72">
        <f>OTCHET!$J198</f>
        <v>-1149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73" t="s">
        <v>809</v>
      </c>
      <c r="D71" s="1674"/>
      <c r="E71" s="186">
        <f>OTCHET!$E216</f>
        <v>1000</v>
      </c>
      <c r="F71" s="186">
        <f>OTCHET!$F216</f>
        <v>857</v>
      </c>
      <c r="G71" s="72">
        <f>OTCHET!$G216</f>
        <v>488</v>
      </c>
      <c r="H71" s="72">
        <f>OTCHET!$H216</f>
        <v>0</v>
      </c>
      <c r="I71" s="72">
        <f>OTCHET!$I216</f>
        <v>600</v>
      </c>
      <c r="J71" s="72">
        <f>OTCHET!$J216</f>
        <v>-231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73" t="s">
        <v>1365</v>
      </c>
      <c r="D72" s="1674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73" t="s">
        <v>1199</v>
      </c>
      <c r="D73" s="1674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73" t="s">
        <v>1201</v>
      </c>
      <c r="D74" s="1674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701" t="s">
        <v>1202</v>
      </c>
      <c r="D75" s="1696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701" t="s">
        <v>1203</v>
      </c>
      <c r="D76" s="1696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701" t="s">
        <v>1204</v>
      </c>
      <c r="D77" s="1696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73" t="s">
        <v>1205</v>
      </c>
      <c r="D78" s="1674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73" t="s">
        <v>1218</v>
      </c>
      <c r="D80" s="1674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73" t="s">
        <v>1219</v>
      </c>
      <c r="D81" s="1674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73" t="s">
        <v>1220</v>
      </c>
      <c r="D82" s="1674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73" t="s">
        <v>1221</v>
      </c>
      <c r="D83" s="1674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73" t="s">
        <v>1228</v>
      </c>
      <c r="D84" s="1674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73" t="s">
        <v>1232</v>
      </c>
      <c r="D85" s="1674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73" t="s">
        <v>1295</v>
      </c>
      <c r="D86" s="1674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701" t="s">
        <v>1233</v>
      </c>
      <c r="D87" s="1696"/>
      <c r="E87" s="186">
        <f>OTCHET!$E263</f>
        <v>8100</v>
      </c>
      <c r="F87" s="186">
        <f>OTCHET!$F263</f>
        <v>6552</v>
      </c>
      <c r="G87" s="72">
        <f>OTCHET!$G263</f>
        <v>6552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73" t="s">
        <v>813</v>
      </c>
      <c r="D88" s="1674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727" t="s">
        <v>1234</v>
      </c>
      <c r="D89" s="1728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727" t="s">
        <v>1235</v>
      </c>
      <c r="D90" s="1728"/>
      <c r="E90" s="186">
        <f>OTCHET!$E268</f>
        <v>27000</v>
      </c>
      <c r="F90" s="186">
        <f>OTCHET!$F268</f>
        <v>4070</v>
      </c>
      <c r="G90" s="72">
        <f>OTCHET!$G268</f>
        <v>4070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727" t="s">
        <v>285</v>
      </c>
      <c r="D91" s="1728"/>
      <c r="E91" s="186">
        <f>OTCHET!$E276</f>
        <v>3000</v>
      </c>
      <c r="F91" s="186">
        <f>OTCHET!$F276</f>
        <v>2730</v>
      </c>
      <c r="G91" s="72">
        <f>OTCHET!$G276</f>
        <v>2730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727" t="s">
        <v>1251</v>
      </c>
      <c r="D92" s="1728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73" t="s">
        <v>1252</v>
      </c>
      <c r="D93" s="1674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29" t="s">
        <v>1257</v>
      </c>
      <c r="D94" s="1730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31" t="s">
        <v>1261</v>
      </c>
      <c r="D95" s="1732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33" t="s">
        <v>1262</v>
      </c>
      <c r="D96" s="1733"/>
      <c r="E96" s="87">
        <f>OTCHET!$E293</f>
        <v>2351280</v>
      </c>
      <c r="F96" s="87">
        <f>OTCHET!$F293</f>
        <v>1952422</v>
      </c>
      <c r="G96" s="87">
        <f>OTCHET!$G293</f>
        <v>1574556</v>
      </c>
      <c r="H96" s="87">
        <f>OTCHET!$H293</f>
        <v>0</v>
      </c>
      <c r="I96" s="87">
        <f>OTCHET!$I293</f>
        <v>25288</v>
      </c>
      <c r="J96" s="87">
        <f>OTCHET!$J293</f>
        <v>352578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9" t="str">
        <f>$B$7</f>
        <v>ОТЧЕТНИ ДАННИ ПО ЕБК ЗА ИЗПЪЛНЕНИЕТО НА БЮДЖЕТА</v>
      </c>
      <c r="C99" s="1660"/>
      <c r="D99" s="1660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61">
        <f>$B$9</f>
        <v>0</v>
      </c>
      <c r="C101" s="1662"/>
      <c r="D101" s="1662"/>
      <c r="E101" s="96">
        <f>$E$9</f>
        <v>42005</v>
      </c>
      <c r="F101" s="97">
        <f>$F$9</f>
        <v>42308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61" t="str">
        <f>$B$12</f>
        <v>Омбудсман</v>
      </c>
      <c r="C104" s="1662"/>
      <c r="D104" s="1662"/>
      <c r="E104" s="93" t="s">
        <v>1012</v>
      </c>
      <c r="F104" s="100" t="str">
        <f>$F$12</f>
        <v>4000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665" t="s">
        <v>1729</v>
      </c>
      <c r="D108" s="1723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24" t="s">
        <v>1327</v>
      </c>
      <c r="D109" s="1725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1750</v>
      </c>
      <c r="J109" s="344" t="s">
        <v>1751</v>
      </c>
      <c r="K109" s="181">
        <v>1</v>
      </c>
    </row>
    <row r="110" spans="1:11" ht="21.75" thickBot="1">
      <c r="A110" s="84">
        <v>1</v>
      </c>
      <c r="B110" s="21"/>
      <c r="C110" s="1713" t="s">
        <v>380</v>
      </c>
      <c r="D110" s="1664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1752</v>
      </c>
      <c r="K110" s="181">
        <v>1</v>
      </c>
    </row>
    <row r="111" spans="1:11" ht="21.75" thickBot="1">
      <c r="A111" s="84">
        <v>2</v>
      </c>
      <c r="B111" s="24"/>
      <c r="C111" s="1726" t="s">
        <v>817</v>
      </c>
      <c r="D111" s="1664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711" t="s">
        <v>1730</v>
      </c>
      <c r="D112" s="1712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99" t="s">
        <v>828</v>
      </c>
      <c r="D113" s="1700"/>
      <c r="E113" s="193">
        <f>OTCHET!$E363</f>
        <v>2347000</v>
      </c>
      <c r="F113" s="194">
        <f>OTCHET!$F363</f>
        <v>1594750</v>
      </c>
      <c r="G113" s="123">
        <f>OTCHET!$G363</f>
        <v>1594750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715" t="s">
        <v>1410</v>
      </c>
      <c r="D114" s="1672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722" t="s">
        <v>1239</v>
      </c>
      <c r="D115" s="1707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93" t="s">
        <v>1240</v>
      </c>
      <c r="D116" s="1694"/>
      <c r="E116" s="193">
        <f>OTCHET!$E379</f>
        <v>4280</v>
      </c>
      <c r="F116" s="194">
        <f>OTCHET!$F379</f>
        <v>7835</v>
      </c>
      <c r="G116" s="123">
        <f>OTCHET!$G379</f>
        <v>7835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  <v>1</v>
      </c>
    </row>
    <row r="117" spans="1:11" s="70" customFormat="1" ht="32.25" customHeight="1">
      <c r="A117" s="77">
        <v>185</v>
      </c>
      <c r="B117" s="71">
        <v>6200</v>
      </c>
      <c r="C117" s="1698" t="s">
        <v>1242</v>
      </c>
      <c r="D117" s="170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95" t="s">
        <v>1243</v>
      </c>
      <c r="D118" s="1696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8" t="s">
        <v>1244</v>
      </c>
      <c r="D119" s="1719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95" t="s">
        <v>384</v>
      </c>
      <c r="D121" s="1696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95" t="s">
        <v>1299</v>
      </c>
      <c r="D122" s="1696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20" t="s">
        <v>1247</v>
      </c>
      <c r="D123" s="1721"/>
      <c r="E123" s="195">
        <f>OTCHET!$E400</f>
        <v>0</v>
      </c>
      <c r="F123" s="196">
        <f>OTCHET!$F400</f>
        <v>349853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349853</v>
      </c>
      <c r="K123" s="178">
        <f t="shared" si="2"/>
        <v>1</v>
      </c>
    </row>
    <row r="124" spans="1:11" ht="21.75" thickBot="1">
      <c r="A124" s="84">
        <v>260</v>
      </c>
      <c r="B124" s="85"/>
      <c r="C124" s="1704" t="s">
        <v>381</v>
      </c>
      <c r="D124" s="1705"/>
      <c r="E124" s="87">
        <f>OTCHET!$E407</f>
        <v>2351280</v>
      </c>
      <c r="F124" s="87">
        <f>OTCHET!$F407</f>
        <v>1952438</v>
      </c>
      <c r="G124" s="87">
        <f>OTCHET!$G407</f>
        <v>1602585</v>
      </c>
      <c r="H124" s="87">
        <f>OTCHET!$H407</f>
        <v>0</v>
      </c>
      <c r="I124" s="87">
        <f>OTCHET!$I407</f>
        <v>0</v>
      </c>
      <c r="J124" s="87">
        <f>OTCHET!$J407</f>
        <v>349853</v>
      </c>
      <c r="K124" s="181">
        <v>1</v>
      </c>
    </row>
    <row r="125" spans="1:11" ht="21.75" thickBot="1">
      <c r="A125" s="84">
        <v>261</v>
      </c>
      <c r="B125" s="126"/>
      <c r="C125" s="1713" t="s">
        <v>382</v>
      </c>
      <c r="D125" s="1664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09" t="s">
        <v>1697</v>
      </c>
      <c r="D126" s="1710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711" t="s">
        <v>1698</v>
      </c>
      <c r="D127" s="1712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99" t="s">
        <v>1330</v>
      </c>
      <c r="D128" s="1700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79" t="s">
        <v>1248</v>
      </c>
      <c r="D129" s="1714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79" t="s">
        <v>1249</v>
      </c>
      <c r="D130" s="1670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6" t="s">
        <v>8</v>
      </c>
      <c r="D131" s="1717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04" t="s">
        <v>1696</v>
      </c>
      <c r="D132" s="1705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9" t="str">
        <f>$B$7</f>
        <v>ОТЧЕТНИ ДАННИ ПО ЕБК ЗА ИЗПЪЛНЕНИЕТО НА БЮДЖЕТА</v>
      </c>
      <c r="C136" s="1660"/>
      <c r="D136" s="1660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61">
        <f>$B$9</f>
        <v>0</v>
      </c>
      <c r="C138" s="1662"/>
      <c r="D138" s="1662"/>
      <c r="E138" s="96">
        <f>$E$9</f>
        <v>42005</v>
      </c>
      <c r="F138" s="97">
        <f>$F$9</f>
        <v>42308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61" t="str">
        <f>$B$12</f>
        <v>Омбудсман</v>
      </c>
      <c r="C141" s="1662"/>
      <c r="D141" s="1662"/>
      <c r="E141" s="93" t="s">
        <v>1012</v>
      </c>
      <c r="F141" s="100" t="str">
        <f>$F$12</f>
        <v>4000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1755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1750</v>
      </c>
      <c r="J146" s="344" t="s">
        <v>1751</v>
      </c>
      <c r="K146" s="181">
        <v>1</v>
      </c>
    </row>
    <row r="147" spans="1:11" ht="21.75" thickBot="1">
      <c r="A147" s="117"/>
      <c r="B147" s="142"/>
      <c r="C147" s="143"/>
      <c r="D147" s="144" t="s">
        <v>1756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2677</v>
      </c>
      <c r="G148" s="148">
        <f t="shared" si="3"/>
        <v>27949</v>
      </c>
      <c r="H148" s="148">
        <f t="shared" si="3"/>
        <v>0</v>
      </c>
      <c r="I148" s="148">
        <f t="shared" si="3"/>
        <v>-25272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9" t="str">
        <f>$B$7</f>
        <v>ОТЧЕТНИ ДАННИ ПО ЕБК ЗА ИЗПЪЛНЕНИЕТО НА БЮДЖЕТА</v>
      </c>
      <c r="C152" s="1660"/>
      <c r="D152" s="1660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61">
        <f>$B$9</f>
        <v>0</v>
      </c>
      <c r="C154" s="1662"/>
      <c r="D154" s="1662"/>
      <c r="E154" s="96">
        <f>$E$9</f>
        <v>42005</v>
      </c>
      <c r="F154" s="97">
        <f>$F$9</f>
        <v>42308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61" t="str">
        <f>$B$12</f>
        <v>Омбудсман</v>
      </c>
      <c r="C157" s="1662"/>
      <c r="D157" s="1662"/>
      <c r="E157" s="93" t="s">
        <v>1012</v>
      </c>
      <c r="F157" s="100" t="str">
        <f>$F$12</f>
        <v>4000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665" t="s">
        <v>1292</v>
      </c>
      <c r="D161" s="1666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67" t="s">
        <v>1327</v>
      </c>
      <c r="D162" s="1668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1750</v>
      </c>
      <c r="J162" s="344" t="s">
        <v>1751</v>
      </c>
      <c r="K162" s="181">
        <v>1</v>
      </c>
    </row>
    <row r="163" spans="1:11" ht="21.75" thickBot="1">
      <c r="A163" s="117">
        <v>1</v>
      </c>
      <c r="B163" s="153"/>
      <c r="C163" s="1663" t="s">
        <v>1293</v>
      </c>
      <c r="D163" s="1664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06" t="s">
        <v>1700</v>
      </c>
      <c r="D164" s="1707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73" t="s">
        <v>1703</v>
      </c>
      <c r="D165" s="1674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73" t="s">
        <v>1706</v>
      </c>
      <c r="D166" s="1674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701" t="s">
        <v>1709</v>
      </c>
      <c r="D167" s="1696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02" t="s">
        <v>1716</v>
      </c>
      <c r="D168" s="1703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93" t="s">
        <v>1331</v>
      </c>
      <c r="D169" s="1694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79" t="s">
        <v>1332</v>
      </c>
      <c r="D170" s="1670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79" t="s">
        <v>169</v>
      </c>
      <c r="D171" s="1670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99" t="s">
        <v>1333</v>
      </c>
      <c r="D172" s="1700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93" t="s">
        <v>178</v>
      </c>
      <c r="D173" s="1694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93" t="s">
        <v>182</v>
      </c>
      <c r="D174" s="1694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79" t="s">
        <v>402</v>
      </c>
      <c r="D175" s="1670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79" t="s">
        <v>1731</v>
      </c>
      <c r="D176" s="1670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695" t="s">
        <v>1414</v>
      </c>
      <c r="D177" s="1696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93" t="s">
        <v>190</v>
      </c>
      <c r="D178" s="1694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95" t="s">
        <v>1732</v>
      </c>
      <c r="D179" s="1698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69" t="s">
        <v>1334</v>
      </c>
      <c r="D180" s="1670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93" t="s">
        <v>1335</v>
      </c>
      <c r="D181" s="1694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69" t="s">
        <v>1336</v>
      </c>
      <c r="D182" s="1697"/>
      <c r="E182" s="193">
        <f>OTCHET!$E554</f>
        <v>0</v>
      </c>
      <c r="F182" s="194">
        <f>OTCHET!$F554</f>
        <v>-2677</v>
      </c>
      <c r="G182" s="123">
        <f>OTCHET!$G554</f>
        <v>0</v>
      </c>
      <c r="H182" s="123">
        <f>OTCHET!$H554</f>
        <v>0</v>
      </c>
      <c r="I182" s="123">
        <f>OTCHET!$I554</f>
        <v>-2677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69" t="s">
        <v>1337</v>
      </c>
      <c r="D183" s="1670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71" t="s">
        <v>873</v>
      </c>
      <c r="D184" s="1672"/>
      <c r="E184" s="195">
        <f>OTCHET!$E579</f>
        <v>0</v>
      </c>
      <c r="F184" s="196">
        <f>OTCHET!$F579</f>
        <v>0</v>
      </c>
      <c r="G184" s="125">
        <f>OTCHET!$G579</f>
        <v>-27949</v>
      </c>
      <c r="H184" s="125">
        <f>OTCHET!$H579</f>
        <v>0</v>
      </c>
      <c r="I184" s="125">
        <f>OTCHET!$I579</f>
        <v>27949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67" t="s">
        <v>1757</v>
      </c>
      <c r="D185" s="1668"/>
      <c r="E185" s="87">
        <f>OTCHET!$E585</f>
        <v>0</v>
      </c>
      <c r="F185" s="87">
        <f>OTCHET!$F585</f>
        <v>-2677</v>
      </c>
      <c r="G185" s="87">
        <f>OTCHET!$G585</f>
        <v>-27949</v>
      </c>
      <c r="H185" s="87">
        <f>OTCHET!$H585</f>
        <v>0</v>
      </c>
      <c r="I185" s="87">
        <f>OTCHET!$I585</f>
        <v>25272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9" t="str">
        <f>$B$7</f>
        <v>ОТЧЕТНИ ДАННИ ПО ЕБК ЗА ИЗПЪЛНЕНИЕТО НА БЮДЖЕТА</v>
      </c>
      <c r="C189" s="1660"/>
      <c r="D189" s="1660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61">
        <f>$B$9</f>
        <v>0</v>
      </c>
      <c r="C191" s="1662"/>
      <c r="D191" s="1662"/>
      <c r="E191" s="96">
        <f>$E$9</f>
        <v>42005</v>
      </c>
      <c r="F191" s="97">
        <f>$F$9</f>
        <v>42308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61" t="str">
        <f>$B$12</f>
        <v>Омбудсман</v>
      </c>
      <c r="C194" s="1662"/>
      <c r="D194" s="1662"/>
      <c r="E194" s="93" t="s">
        <v>1012</v>
      </c>
      <c r="F194" s="100" t="str">
        <f>$F$12</f>
        <v>4000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677" t="s">
        <v>1338</v>
      </c>
      <c r="D198" s="1668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78"/>
      <c r="D199" s="1666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1750</v>
      </c>
      <c r="J199" s="344" t="s">
        <v>1751</v>
      </c>
      <c r="K199" s="180">
        <v>1</v>
      </c>
    </row>
    <row r="200" spans="2:11" ht="21">
      <c r="B200" s="169" t="s">
        <v>1339</v>
      </c>
      <c r="C200" s="1691" t="s">
        <v>1340</v>
      </c>
      <c r="D200" s="1692"/>
      <c r="E200" s="201">
        <f>SUMIF(OTCHET!L:L,1,OTCHET!E:E)</f>
        <v>2347000</v>
      </c>
      <c r="F200" s="201">
        <f>SUMIF(OTCHET!L:L,1,OTCHET!F:F)</f>
        <v>1944587</v>
      </c>
      <c r="G200" s="201">
        <f>SUMIF(OTCHET!L:L,1,OTCHET!G:G)</f>
        <v>1569354</v>
      </c>
      <c r="H200" s="201">
        <f>SUMIF(OTCHET!L:L,1,OTCHET!H:H)</f>
        <v>0</v>
      </c>
      <c r="I200" s="201">
        <f>SUMIF(OTCHET!L:L,1,OTCHET!I:I)</f>
        <v>25288</v>
      </c>
      <c r="J200" s="201">
        <f>SUMIF(OTCHET!L:L,1,OTCHET!J:J)</f>
        <v>349945</v>
      </c>
      <c r="K200" s="180">
        <v>1</v>
      </c>
    </row>
    <row r="201" spans="2:11" ht="21">
      <c r="B201" s="170" t="s">
        <v>1341</v>
      </c>
      <c r="C201" s="1684" t="s">
        <v>1342</v>
      </c>
      <c r="D201" s="1685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684" t="s">
        <v>1344</v>
      </c>
      <c r="D202" s="1685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687" t="s">
        <v>1346</v>
      </c>
      <c r="D203" s="1688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689" t="s">
        <v>1348</v>
      </c>
      <c r="D204" s="1690"/>
      <c r="E204" s="202">
        <f>SUMIF(OTCHET!L:L,5,OTCHET!E:E)</f>
        <v>4280</v>
      </c>
      <c r="F204" s="202">
        <f>SUMIF(OTCHET!L:L,5,OTCHET!F:F)</f>
        <v>7835</v>
      </c>
      <c r="G204" s="202">
        <f>SUMIF(OTCHET!L:L,5,OTCHET!G:G)</f>
        <v>5202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2633</v>
      </c>
      <c r="K204" s="180">
        <v>1</v>
      </c>
    </row>
    <row r="205" spans="2:11" ht="42" customHeight="1">
      <c r="B205" s="170" t="s">
        <v>1349</v>
      </c>
      <c r="C205" s="1686" t="s">
        <v>1350</v>
      </c>
      <c r="D205" s="1686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680" t="s">
        <v>1352</v>
      </c>
      <c r="D206" s="1681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680" t="s">
        <v>1354</v>
      </c>
      <c r="D207" s="1681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682" t="s">
        <v>1356</v>
      </c>
      <c r="D208" s="1683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75" t="s">
        <v>1357</v>
      </c>
      <c r="D209" s="1676"/>
      <c r="E209" s="172">
        <f aca="true" t="shared" si="5" ref="E209:J209">SUM(E200:E208)</f>
        <v>2351280</v>
      </c>
      <c r="F209" s="172">
        <f t="shared" si="5"/>
        <v>1952422</v>
      </c>
      <c r="G209" s="172">
        <f t="shared" si="5"/>
        <v>1574556</v>
      </c>
      <c r="H209" s="172">
        <f t="shared" si="5"/>
        <v>0</v>
      </c>
      <c r="I209" s="172">
        <f t="shared" si="5"/>
        <v>25288</v>
      </c>
      <c r="J209" s="172">
        <f t="shared" si="5"/>
        <v>352578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zoomScale="80" zoomScaleNormal="80" zoomScaleSheetLayoutView="75" workbookViewId="0" topLeftCell="B578">
      <selection activeCell="G599" sqref="G599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810" t="str">
        <f>VLOOKUP(E15,SMETKA,2,FALSE)</f>
        <v>ОТЧЕТНИ ДАННИ ПО ЕБК ЗА ИЗПЪЛНЕНИЕТО НА БЮДЖЕТА</v>
      </c>
      <c r="C7" s="1811"/>
      <c r="D7" s="1811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1805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812"/>
      <c r="C9" s="1813"/>
      <c r="D9" s="1814"/>
      <c r="E9" s="1165">
        <v>42005</v>
      </c>
      <c r="F9" s="1166">
        <v>42308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1807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68" t="str">
        <f>VLOOKUP(F12,PRBK,2,FALSE)</f>
        <v>Омбудсман</v>
      </c>
      <c r="C12" s="1769"/>
      <c r="D12" s="1770"/>
      <c r="E12" s="1640" t="s">
        <v>1923</v>
      </c>
      <c r="F12" s="1247" t="s">
        <v>953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1806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1912</v>
      </c>
      <c r="E15" s="1388">
        <v>0</v>
      </c>
      <c r="F15" s="1615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1793</v>
      </c>
      <c r="E19" s="443" t="s">
        <v>1016</v>
      </c>
      <c r="F19" s="450" t="s">
        <v>1792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1791</v>
      </c>
      <c r="E20" s="469">
        <v>2015</v>
      </c>
      <c r="F20" s="470" t="s">
        <v>1790</v>
      </c>
      <c r="G20" s="458" t="s">
        <v>1789</v>
      </c>
      <c r="H20" s="459" t="s">
        <v>1308</v>
      </c>
      <c r="I20" s="459" t="s">
        <v>1778</v>
      </c>
      <c r="J20" s="460" t="s">
        <v>1779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815" t="s">
        <v>1020</v>
      </c>
      <c r="D22" s="1816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817" t="s">
        <v>1024</v>
      </c>
      <c r="D28" s="1818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817" t="s">
        <v>1029</v>
      </c>
      <c r="D33" s="1818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1780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817" t="s">
        <v>1747</v>
      </c>
      <c r="D39" s="1818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2725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2725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2725</v>
      </c>
      <c r="G76" s="611"/>
      <c r="H76" s="612"/>
      <c r="I76" s="612"/>
      <c r="J76" s="613">
        <v>2725</v>
      </c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1771</v>
      </c>
      <c r="D109" s="379"/>
      <c r="E109" s="380">
        <f aca="true" t="shared" si="15" ref="E109:J109">SUM(E110:E115)</f>
        <v>0</v>
      </c>
      <c r="F109" s="381">
        <f t="shared" si="15"/>
        <v>18</v>
      </c>
      <c r="G109" s="678">
        <f t="shared" si="15"/>
        <v>2</v>
      </c>
      <c r="H109" s="679">
        <f t="shared" si="15"/>
        <v>0</v>
      </c>
      <c r="I109" s="680">
        <f t="shared" si="15"/>
        <v>16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1745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18</v>
      </c>
      <c r="G115" s="620">
        <v>2</v>
      </c>
      <c r="H115" s="621"/>
      <c r="I115" s="621">
        <v>16</v>
      </c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-82</v>
      </c>
      <c r="G116" s="678">
        <f t="shared" si="17"/>
        <v>-82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-82</v>
      </c>
      <c r="G118" s="611">
        <v>-82</v>
      </c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1822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1781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1782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1783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1784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1785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1786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1788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1787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1898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1795</v>
      </c>
      <c r="C164" s="1481" t="s">
        <v>666</v>
      </c>
      <c r="D164" s="1482" t="s">
        <v>1794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2661</v>
      </c>
      <c r="G164" s="682">
        <f t="shared" si="27"/>
        <v>-80</v>
      </c>
      <c r="H164" s="683">
        <f t="shared" si="27"/>
        <v>0</v>
      </c>
      <c r="I164" s="683">
        <f t="shared" si="27"/>
        <v>16</v>
      </c>
      <c r="J164" s="684">
        <f t="shared" si="27"/>
        <v>2725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87" t="str">
        <f>$B$7</f>
        <v>ОТЧЕТНИ ДАННИ ПО ЕБК ЗА ИЗПЪЛНЕНИЕТО НА БЮДЖЕТА</v>
      </c>
      <c r="C169" s="1788"/>
      <c r="D169" s="1788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1805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82">
        <f>$B$9</f>
        <v>0</v>
      </c>
      <c r="C171" s="1783"/>
      <c r="D171" s="1784"/>
      <c r="E171" s="1165">
        <f>$E$9</f>
        <v>42005</v>
      </c>
      <c r="F171" s="1259">
        <f>$F$9</f>
        <v>42308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68" t="str">
        <f>$B$12</f>
        <v>Омбудсман</v>
      </c>
      <c r="C174" s="1769"/>
      <c r="D174" s="1770"/>
      <c r="E174" s="1262" t="s">
        <v>1777</v>
      </c>
      <c r="F174" s="1385" t="str">
        <f>$F$12</f>
        <v>4000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1912</v>
      </c>
      <c r="E176" s="1270">
        <f>$E$15</f>
        <v>0</v>
      </c>
      <c r="F176" s="1615" t="str">
        <f>$F$15</f>
        <v>БЮДЖЕТ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1792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1790</v>
      </c>
      <c r="G179" s="1493" t="s">
        <v>1789</v>
      </c>
      <c r="H179" s="1494" t="s">
        <v>1308</v>
      </c>
      <c r="I179" s="1495" t="s">
        <v>1778</v>
      </c>
      <c r="J179" s="1496" t="s">
        <v>1779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1752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819" t="s">
        <v>670</v>
      </c>
      <c r="D182" s="1796"/>
      <c r="E182" s="523">
        <f aca="true" t="shared" si="28" ref="E182:J182">SUMIF($B$595:$B$12264,$B182,E$595:E$12264)</f>
        <v>1161000</v>
      </c>
      <c r="F182" s="524">
        <f t="shared" si="28"/>
        <v>926124</v>
      </c>
      <c r="G182" s="641">
        <f t="shared" si="28"/>
        <v>728098</v>
      </c>
      <c r="H182" s="642">
        <f t="shared" si="28"/>
        <v>0</v>
      </c>
      <c r="I182" s="642">
        <f t="shared" si="28"/>
        <v>1650</v>
      </c>
      <c r="J182" s="643">
        <f t="shared" si="28"/>
        <v>196376</v>
      </c>
      <c r="K182" s="7">
        <v>1</v>
      </c>
      <c r="L182" s="1474" t="s">
        <v>1858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1161000</v>
      </c>
      <c r="F183" s="694">
        <f t="shared" si="29"/>
        <v>926124</v>
      </c>
      <c r="G183" s="644">
        <f t="shared" si="29"/>
        <v>728098</v>
      </c>
      <c r="H183" s="645">
        <f t="shared" si="29"/>
        <v>0</v>
      </c>
      <c r="I183" s="645">
        <f t="shared" si="29"/>
        <v>1650</v>
      </c>
      <c r="J183" s="646">
        <f t="shared" si="29"/>
        <v>196376</v>
      </c>
      <c r="K183" s="4">
        <v>1</v>
      </c>
      <c r="L183" s="1474" t="s">
        <v>1858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1859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98" t="s">
        <v>673</v>
      </c>
      <c r="D185" s="1798"/>
      <c r="E185" s="523">
        <f aca="true" t="shared" si="30" ref="E185:J185">SUMIF($B$595:$B$12264,$B185,E$595:E$12264)</f>
        <v>41606</v>
      </c>
      <c r="F185" s="524">
        <f t="shared" si="30"/>
        <v>46530</v>
      </c>
      <c r="G185" s="641">
        <f t="shared" si="30"/>
        <v>44053</v>
      </c>
      <c r="H185" s="642">
        <f t="shared" si="30"/>
        <v>0</v>
      </c>
      <c r="I185" s="642">
        <f t="shared" si="30"/>
        <v>0</v>
      </c>
      <c r="J185" s="643">
        <f t="shared" si="30"/>
        <v>2477</v>
      </c>
      <c r="K185" s="7">
        <v>1</v>
      </c>
      <c r="L185" s="1474" t="s">
        <v>1860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3475</v>
      </c>
      <c r="F186" s="694">
        <f t="shared" si="31"/>
        <v>6339</v>
      </c>
      <c r="G186" s="644">
        <f t="shared" si="31"/>
        <v>4931</v>
      </c>
      <c r="H186" s="645">
        <f t="shared" si="31"/>
        <v>0</v>
      </c>
      <c r="I186" s="645">
        <f t="shared" si="31"/>
        <v>0</v>
      </c>
      <c r="J186" s="646">
        <f t="shared" si="31"/>
        <v>1408</v>
      </c>
      <c r="K186" s="4">
        <v>1</v>
      </c>
      <c r="L186" s="1474" t="s">
        <v>1861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3000</v>
      </c>
      <c r="F187" s="696">
        <f t="shared" si="31"/>
        <v>1432</v>
      </c>
      <c r="G187" s="650">
        <f t="shared" si="31"/>
        <v>1325</v>
      </c>
      <c r="H187" s="651">
        <f t="shared" si="31"/>
        <v>0</v>
      </c>
      <c r="I187" s="651">
        <f t="shared" si="31"/>
        <v>0</v>
      </c>
      <c r="J187" s="652">
        <f t="shared" si="31"/>
        <v>107</v>
      </c>
      <c r="K187" s="4">
        <v>1</v>
      </c>
      <c r="L187" s="1474" t="s">
        <v>1862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9622</v>
      </c>
      <c r="G188" s="650">
        <f t="shared" si="31"/>
        <v>8660</v>
      </c>
      <c r="H188" s="651">
        <f t="shared" si="31"/>
        <v>0</v>
      </c>
      <c r="I188" s="651">
        <f t="shared" si="31"/>
        <v>0</v>
      </c>
      <c r="J188" s="652">
        <f t="shared" si="31"/>
        <v>962</v>
      </c>
      <c r="K188" s="4">
        <v>1</v>
      </c>
      <c r="L188" s="1474" t="s">
        <v>1863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24000</v>
      </c>
      <c r="F189" s="696">
        <f t="shared" si="31"/>
        <v>20784</v>
      </c>
      <c r="G189" s="650">
        <f t="shared" si="31"/>
        <v>20784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1864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11131</v>
      </c>
      <c r="F190" s="695">
        <f t="shared" si="31"/>
        <v>8353</v>
      </c>
      <c r="G190" s="647">
        <f t="shared" si="31"/>
        <v>8353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1865</v>
      </c>
    </row>
    <row r="191" spans="1:26" s="408" customFormat="1" ht="18.75" customHeight="1">
      <c r="A191" s="9">
        <v>65</v>
      </c>
      <c r="B191" s="1303">
        <v>500</v>
      </c>
      <c r="C191" s="1799" t="s">
        <v>1173</v>
      </c>
      <c r="D191" s="1799"/>
      <c r="E191" s="523">
        <f aca="true" t="shared" si="32" ref="E191:J191">SUMIF($B$595:$B$12264,$B191,E$595:E$12264)</f>
        <v>200674</v>
      </c>
      <c r="F191" s="524">
        <f t="shared" si="32"/>
        <v>155105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155105</v>
      </c>
      <c r="K191" s="7">
        <v>1</v>
      </c>
      <c r="L191" s="1474" t="s">
        <v>1866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125379</v>
      </c>
      <c r="F192" s="694">
        <f t="shared" si="33"/>
        <v>96724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96724</v>
      </c>
      <c r="K192" s="4">
        <v>1</v>
      </c>
      <c r="L192" s="1474" t="s">
        <v>1861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1812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53694</v>
      </c>
      <c r="F194" s="696">
        <f t="shared" si="33"/>
        <v>41482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41482</v>
      </c>
      <c r="K194" s="4">
        <v>1</v>
      </c>
      <c r="L194" s="1474" t="s">
        <v>1863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21601</v>
      </c>
      <c r="F195" s="696">
        <f t="shared" si="33"/>
        <v>16899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16899</v>
      </c>
      <c r="K195" s="4">
        <v>1</v>
      </c>
      <c r="L195" s="1474" t="s">
        <v>1868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801" t="s">
        <v>1179</v>
      </c>
      <c r="D197" s="1802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98" t="s">
        <v>1180</v>
      </c>
      <c r="D198" s="1798"/>
      <c r="E198" s="525">
        <f t="shared" si="34"/>
        <v>908900</v>
      </c>
      <c r="F198" s="526">
        <f t="shared" si="34"/>
        <v>810454</v>
      </c>
      <c r="G198" s="641">
        <f t="shared" si="34"/>
        <v>788565</v>
      </c>
      <c r="H198" s="642">
        <f t="shared" si="34"/>
        <v>0</v>
      </c>
      <c r="I198" s="642">
        <f t="shared" si="34"/>
        <v>23038</v>
      </c>
      <c r="J198" s="643">
        <f t="shared" si="34"/>
        <v>-1149</v>
      </c>
      <c r="K198" s="4">
        <v>1</v>
      </c>
      <c r="L198" s="1474" t="s">
        <v>1861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3000</v>
      </c>
      <c r="F199" s="694">
        <f t="shared" si="35"/>
        <v>2884</v>
      </c>
      <c r="G199" s="644">
        <f t="shared" si="35"/>
        <v>2884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1861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1871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19000</v>
      </c>
      <c r="F203" s="696">
        <f t="shared" si="35"/>
        <v>3684</v>
      </c>
      <c r="G203" s="650">
        <f t="shared" si="35"/>
        <v>3076</v>
      </c>
      <c r="H203" s="651">
        <f t="shared" si="35"/>
        <v>0</v>
      </c>
      <c r="I203" s="651">
        <f t="shared" si="35"/>
        <v>608</v>
      </c>
      <c r="J203" s="652">
        <f t="shared" si="35"/>
        <v>0</v>
      </c>
      <c r="K203" s="4">
        <v>1</v>
      </c>
      <c r="L203" s="1474" t="s">
        <v>1874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11000</v>
      </c>
      <c r="F204" s="697">
        <f t="shared" si="35"/>
        <v>5435</v>
      </c>
      <c r="G204" s="653">
        <f t="shared" si="35"/>
        <v>2841</v>
      </c>
      <c r="H204" s="654">
        <f t="shared" si="35"/>
        <v>0</v>
      </c>
      <c r="I204" s="654">
        <f t="shared" si="35"/>
        <v>2594</v>
      </c>
      <c r="J204" s="655">
        <f t="shared" si="35"/>
        <v>0</v>
      </c>
      <c r="K204" s="4">
        <v>1</v>
      </c>
      <c r="L204" s="1474" t="s">
        <v>1870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800700</v>
      </c>
      <c r="F205" s="699">
        <f t="shared" si="35"/>
        <v>771921</v>
      </c>
      <c r="G205" s="656">
        <f t="shared" si="35"/>
        <v>771041</v>
      </c>
      <c r="H205" s="657">
        <f t="shared" si="35"/>
        <v>0</v>
      </c>
      <c r="I205" s="657">
        <f t="shared" si="35"/>
        <v>2029</v>
      </c>
      <c r="J205" s="658">
        <f t="shared" si="35"/>
        <v>-1149</v>
      </c>
      <c r="K205" s="4">
        <v>1</v>
      </c>
      <c r="L205" s="1474" t="s">
        <v>1875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4500</v>
      </c>
      <c r="F206" s="701">
        <f t="shared" si="35"/>
        <v>5243</v>
      </c>
      <c r="G206" s="659">
        <f t="shared" si="35"/>
        <v>5050</v>
      </c>
      <c r="H206" s="660">
        <f t="shared" si="35"/>
        <v>0</v>
      </c>
      <c r="I206" s="660">
        <f t="shared" si="35"/>
        <v>193</v>
      </c>
      <c r="J206" s="661">
        <f t="shared" si="35"/>
        <v>0</v>
      </c>
      <c r="K206" s="4">
        <v>1</v>
      </c>
      <c r="L206" s="1475" t="s">
        <v>1863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32000</v>
      </c>
      <c r="F207" s="699">
        <f t="shared" si="35"/>
        <v>13781</v>
      </c>
      <c r="G207" s="656">
        <f t="shared" si="35"/>
        <v>0</v>
      </c>
      <c r="H207" s="657">
        <f t="shared" si="35"/>
        <v>0</v>
      </c>
      <c r="I207" s="657">
        <f t="shared" si="35"/>
        <v>13781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8000</v>
      </c>
      <c r="F208" s="696">
        <f t="shared" si="35"/>
        <v>4884</v>
      </c>
      <c r="G208" s="650">
        <f t="shared" si="35"/>
        <v>1926</v>
      </c>
      <c r="H208" s="651">
        <f t="shared" si="35"/>
        <v>0</v>
      </c>
      <c r="I208" s="651">
        <f t="shared" si="35"/>
        <v>2958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1796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1858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4500</v>
      </c>
      <c r="F210" s="699">
        <f t="shared" si="36"/>
        <v>285</v>
      </c>
      <c r="G210" s="656">
        <f t="shared" si="36"/>
        <v>217</v>
      </c>
      <c r="H210" s="657">
        <f t="shared" si="36"/>
        <v>0</v>
      </c>
      <c r="I210" s="657">
        <f t="shared" si="36"/>
        <v>68</v>
      </c>
      <c r="J210" s="658">
        <f t="shared" si="36"/>
        <v>0</v>
      </c>
      <c r="K210" s="4">
        <v>1</v>
      </c>
      <c r="L210" s="1474" t="s">
        <v>1859</v>
      </c>
    </row>
    <row r="211" spans="1:12" ht="18.75" customHeight="1">
      <c r="A211" s="10">
        <v>200</v>
      </c>
      <c r="B211" s="1310"/>
      <c r="C211" s="1329">
        <v>1063</v>
      </c>
      <c r="D211" s="1332" t="s">
        <v>1744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1860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150</v>
      </c>
      <c r="G212" s="662">
        <f t="shared" si="36"/>
        <v>150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1861</v>
      </c>
    </row>
    <row r="213" spans="1:12" ht="18.75" customHeight="1">
      <c r="A213" s="10">
        <v>205</v>
      </c>
      <c r="B213" s="1304"/>
      <c r="C213" s="1327">
        <v>1091</v>
      </c>
      <c r="D213" s="1331" t="s">
        <v>1797</v>
      </c>
      <c r="E213" s="698">
        <f t="shared" si="36"/>
        <v>23200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1862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1863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3000</v>
      </c>
      <c r="F215" s="695">
        <f t="shared" si="36"/>
        <v>2187</v>
      </c>
      <c r="G215" s="647">
        <f t="shared" si="36"/>
        <v>1380</v>
      </c>
      <c r="H215" s="648">
        <f t="shared" si="36"/>
        <v>0</v>
      </c>
      <c r="I215" s="648">
        <f t="shared" si="36"/>
        <v>807</v>
      </c>
      <c r="J215" s="649">
        <f t="shared" si="36"/>
        <v>0</v>
      </c>
      <c r="K215" s="4">
        <v>1</v>
      </c>
      <c r="L215" s="1474" t="s">
        <v>1864</v>
      </c>
    </row>
    <row r="216" spans="1:26" s="408" customFormat="1" ht="18.75" customHeight="1">
      <c r="A216" s="9">
        <v>220</v>
      </c>
      <c r="B216" s="1303">
        <v>1900</v>
      </c>
      <c r="C216" s="1791" t="s">
        <v>809</v>
      </c>
      <c r="D216" s="1791"/>
      <c r="E216" s="525">
        <f aca="true" t="shared" si="37" ref="E216:J216">SUMIF($B$595:$B$12264,$B216,E$595:E$12264)</f>
        <v>1000</v>
      </c>
      <c r="F216" s="526">
        <f t="shared" si="37"/>
        <v>857</v>
      </c>
      <c r="G216" s="641">
        <f t="shared" si="37"/>
        <v>488</v>
      </c>
      <c r="H216" s="642">
        <f t="shared" si="37"/>
        <v>0</v>
      </c>
      <c r="I216" s="642">
        <f t="shared" si="37"/>
        <v>600</v>
      </c>
      <c r="J216" s="643">
        <f t="shared" si="37"/>
        <v>-231</v>
      </c>
      <c r="K216" s="4">
        <v>1</v>
      </c>
      <c r="L216" s="1474" t="s">
        <v>1865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1799</v>
      </c>
      <c r="E217" s="686">
        <f aca="true" t="shared" si="38" ref="E217:J219">SUMIF($C$595:$C$12264,$C217,E$595:E$12264)</f>
        <v>200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1866</v>
      </c>
    </row>
    <row r="218" spans="1:26" ht="18.75" customHeight="1">
      <c r="A218" s="10">
        <v>230</v>
      </c>
      <c r="B218" s="1337"/>
      <c r="C218" s="1311">
        <v>1981</v>
      </c>
      <c r="D218" s="1338" t="s">
        <v>1800</v>
      </c>
      <c r="E218" s="688">
        <f t="shared" si="38"/>
        <v>800</v>
      </c>
      <c r="F218" s="696">
        <f t="shared" si="38"/>
        <v>857</v>
      </c>
      <c r="G218" s="650">
        <f t="shared" si="38"/>
        <v>488</v>
      </c>
      <c r="H218" s="651">
        <f t="shared" si="38"/>
        <v>0</v>
      </c>
      <c r="I218" s="651">
        <f t="shared" si="38"/>
        <v>600</v>
      </c>
      <c r="J218" s="652">
        <f t="shared" si="38"/>
        <v>-231</v>
      </c>
      <c r="K218" s="4">
        <v>1</v>
      </c>
      <c r="L218" s="1474" t="s">
        <v>1861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1801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1867</v>
      </c>
    </row>
    <row r="220" spans="1:26" s="408" customFormat="1" ht="18.75" customHeight="1">
      <c r="A220" s="9">
        <v>220</v>
      </c>
      <c r="B220" s="1303">
        <v>2100</v>
      </c>
      <c r="C220" s="1791" t="s">
        <v>1365</v>
      </c>
      <c r="D220" s="1791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1868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1869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1861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91" t="s">
        <v>1199</v>
      </c>
      <c r="D226" s="1791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1861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1871</v>
      </c>
    </row>
    <row r="229" spans="1:26" s="408" customFormat="1" ht="18.75" customHeight="1">
      <c r="A229" s="9">
        <v>270</v>
      </c>
      <c r="B229" s="1303">
        <v>2500</v>
      </c>
      <c r="C229" s="1791" t="s">
        <v>1201</v>
      </c>
      <c r="D229" s="1800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95" t="s">
        <v>1202</v>
      </c>
      <c r="D230" s="1796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95" t="s">
        <v>1203</v>
      </c>
      <c r="D231" s="1796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1875</v>
      </c>
    </row>
    <row r="232" spans="1:12" s="408" customFormat="1" ht="35.25" customHeight="1">
      <c r="A232" s="9">
        <v>330</v>
      </c>
      <c r="B232" s="1303">
        <v>2800</v>
      </c>
      <c r="C232" s="1795" t="s">
        <v>1204</v>
      </c>
      <c r="D232" s="1796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1863</v>
      </c>
    </row>
    <row r="233" spans="1:12" s="408" customFormat="1" ht="18.75" customHeight="1">
      <c r="A233" s="9">
        <v>350</v>
      </c>
      <c r="B233" s="1303">
        <v>2900</v>
      </c>
      <c r="C233" s="1791" t="s">
        <v>1205</v>
      </c>
      <c r="D233" s="1791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1859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1861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1862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1863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91" t="s">
        <v>1218</v>
      </c>
      <c r="D247" s="1791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91" t="s">
        <v>1219</v>
      </c>
      <c r="D248" s="1791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1866</v>
      </c>
    </row>
    <row r="249" spans="1:12" s="408" customFormat="1" ht="18.75" customHeight="1">
      <c r="A249" s="9">
        <v>450</v>
      </c>
      <c r="B249" s="1303">
        <v>4100</v>
      </c>
      <c r="C249" s="1791" t="s">
        <v>1220</v>
      </c>
      <c r="D249" s="1791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1861</v>
      </c>
    </row>
    <row r="250" spans="1:12" s="408" customFormat="1" ht="18.75" customHeight="1">
      <c r="A250" s="9">
        <v>495</v>
      </c>
      <c r="B250" s="1303">
        <v>4200</v>
      </c>
      <c r="C250" s="1791" t="s">
        <v>1221</v>
      </c>
      <c r="D250" s="1791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1867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1869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1861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91" t="s">
        <v>1228</v>
      </c>
      <c r="D257" s="1791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1861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1874</v>
      </c>
    </row>
    <row r="261" spans="1:26" s="408" customFormat="1" ht="18.75" customHeight="1">
      <c r="A261" s="9">
        <v>655</v>
      </c>
      <c r="B261" s="1303">
        <v>4400</v>
      </c>
      <c r="C261" s="1791" t="s">
        <v>1232</v>
      </c>
      <c r="D261" s="1791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91" t="s">
        <v>1295</v>
      </c>
      <c r="D262" s="1791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95" t="s">
        <v>1233</v>
      </c>
      <c r="D263" s="1796"/>
      <c r="E263" s="525">
        <f t="shared" si="51"/>
        <v>8100</v>
      </c>
      <c r="F263" s="526">
        <f t="shared" si="51"/>
        <v>6552</v>
      </c>
      <c r="G263" s="641">
        <f t="shared" si="51"/>
        <v>6552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1863</v>
      </c>
    </row>
    <row r="264" spans="1:12" s="408" customFormat="1" ht="18.75" customHeight="1">
      <c r="A264" s="9">
        <v>685</v>
      </c>
      <c r="B264" s="1303">
        <v>4900</v>
      </c>
      <c r="C264" s="1791" t="s">
        <v>813</v>
      </c>
      <c r="D264" s="1791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97" t="s">
        <v>1234</v>
      </c>
      <c r="D267" s="1797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1859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97" t="s">
        <v>1235</v>
      </c>
      <c r="D268" s="1797"/>
      <c r="E268" s="525">
        <f t="shared" si="53"/>
        <v>27000</v>
      </c>
      <c r="F268" s="526">
        <f t="shared" si="53"/>
        <v>4070</v>
      </c>
      <c r="G268" s="641">
        <f t="shared" si="53"/>
        <v>4070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27000</v>
      </c>
      <c r="F269" s="694">
        <f t="shared" si="54"/>
        <v>4070</v>
      </c>
      <c r="G269" s="644">
        <f t="shared" si="54"/>
        <v>4070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1863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1864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1865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1866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1861</v>
      </c>
    </row>
    <row r="276" spans="1:26" s="417" customFormat="1" ht="18.75" customHeight="1">
      <c r="A276" s="9">
        <v>750</v>
      </c>
      <c r="B276" s="1357">
        <v>5300</v>
      </c>
      <c r="C276" s="1797" t="s">
        <v>285</v>
      </c>
      <c r="D276" s="1797"/>
      <c r="E276" s="525">
        <f aca="true" t="shared" si="55" ref="E276:J276">SUMIF($B$595:$B$12264,$B276,E$595:E$12264)</f>
        <v>3000</v>
      </c>
      <c r="F276" s="526">
        <f t="shared" si="55"/>
        <v>2730</v>
      </c>
      <c r="G276" s="641">
        <f t="shared" si="55"/>
        <v>2730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3000</v>
      </c>
      <c r="F277" s="694">
        <f t="shared" si="56"/>
        <v>2730</v>
      </c>
      <c r="G277" s="644">
        <f t="shared" si="56"/>
        <v>2730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1863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97" t="s">
        <v>1251</v>
      </c>
      <c r="D279" s="1797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91" t="s">
        <v>1252</v>
      </c>
      <c r="D280" s="1791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1858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1861</v>
      </c>
    </row>
    <row r="285" spans="1:26" s="417" customFormat="1" ht="18.75" customHeight="1">
      <c r="A285" s="9">
        <v>805</v>
      </c>
      <c r="B285" s="1357">
        <v>5700</v>
      </c>
      <c r="C285" s="1792" t="s">
        <v>1798</v>
      </c>
      <c r="D285" s="1793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1802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805" t="s">
        <v>1261</v>
      </c>
      <c r="D289" s="1806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1795</v>
      </c>
      <c r="C293" s="1379" t="s">
        <v>666</v>
      </c>
      <c r="D293" s="1504" t="s">
        <v>1803</v>
      </c>
      <c r="E293" s="539">
        <f aca="true" t="shared" si="62" ref="E293:J293">SUMIF($C$595:$C$12264,$C293,E$595:E$12264)</f>
        <v>2351280</v>
      </c>
      <c r="F293" s="540">
        <f t="shared" si="62"/>
        <v>1952422</v>
      </c>
      <c r="G293" s="829">
        <f t="shared" si="62"/>
        <v>1574556</v>
      </c>
      <c r="H293" s="830">
        <f t="shared" si="62"/>
        <v>0</v>
      </c>
      <c r="I293" s="830">
        <f t="shared" si="62"/>
        <v>25288</v>
      </c>
      <c r="J293" s="831">
        <f t="shared" si="62"/>
        <v>352578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87" t="str">
        <f>$B$7</f>
        <v>ОТЧЕТНИ ДАННИ ПО ЕБК ЗА ИЗПЪЛНЕНИЕТО НА БЮДЖЕТА</v>
      </c>
      <c r="C298" s="1788"/>
      <c r="D298" s="1788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1805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82">
        <f>$B$9</f>
        <v>0</v>
      </c>
      <c r="C300" s="1783"/>
      <c r="D300" s="1784"/>
      <c r="E300" s="1165">
        <f>$E$9</f>
        <v>42005</v>
      </c>
      <c r="F300" s="1259">
        <f>$F$9</f>
        <v>42308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68" t="str">
        <f>$B$12</f>
        <v>Омбудсман</v>
      </c>
      <c r="C303" s="1769"/>
      <c r="D303" s="1770"/>
      <c r="E303" s="1262" t="s">
        <v>1777</v>
      </c>
      <c r="F303" s="1385" t="str">
        <f>$F$12</f>
        <v>4000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1858</v>
      </c>
    </row>
    <row r="305" spans="1:12" ht="21.75" customHeight="1">
      <c r="A305" s="10"/>
      <c r="B305" s="1260"/>
      <c r="C305" s="847"/>
      <c r="D305" s="1387" t="s">
        <v>1897</v>
      </c>
      <c r="E305" s="1388">
        <f>$E$15</f>
        <v>0</v>
      </c>
      <c r="F305" s="1621" t="str">
        <f>+$F$15</f>
        <v>БЮДЖЕТ</v>
      </c>
      <c r="G305" s="848"/>
      <c r="H305" s="441"/>
      <c r="I305" s="441"/>
      <c r="J305" s="441"/>
      <c r="K305" s="4">
        <v>1</v>
      </c>
      <c r="L305" s="1474" t="s">
        <v>1859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1860</v>
      </c>
    </row>
    <row r="307" spans="1:12" ht="18.75" customHeight="1" thickBot="1">
      <c r="A307" s="10"/>
      <c r="B307" s="1261"/>
      <c r="C307" s="1226"/>
      <c r="D307" s="1390" t="s">
        <v>1857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1861</v>
      </c>
    </row>
    <row r="308" spans="1:12" ht="20.25" customHeight="1">
      <c r="A308" s="12"/>
      <c r="B308" s="1392" t="s">
        <v>1263</v>
      </c>
      <c r="C308" s="1393" t="s">
        <v>1804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1862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61</v>
      </c>
      <c r="F309" s="862">
        <f t="shared" si="63"/>
        <v>49</v>
      </c>
      <c r="G309" s="441"/>
      <c r="H309" s="441"/>
      <c r="I309" s="441"/>
      <c r="J309" s="441"/>
      <c r="K309" s="4">
        <v>1</v>
      </c>
      <c r="L309" s="1474" t="s">
        <v>1863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61</v>
      </c>
      <c r="F310" s="858">
        <f t="shared" si="63"/>
        <v>49</v>
      </c>
      <c r="G310" s="441"/>
      <c r="H310" s="441"/>
      <c r="I310" s="441"/>
      <c r="J310" s="441"/>
      <c r="K310" s="4">
        <v>1</v>
      </c>
      <c r="L310" s="1474" t="s">
        <v>1864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1865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61</v>
      </c>
      <c r="F312" s="862">
        <f t="shared" si="63"/>
        <v>50</v>
      </c>
      <c r="G312" s="441"/>
      <c r="H312" s="441"/>
      <c r="I312" s="441"/>
      <c r="J312" s="441"/>
      <c r="K312" s="4">
        <v>1</v>
      </c>
      <c r="L312" s="1474" t="s">
        <v>1866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61</v>
      </c>
      <c r="F313" s="858">
        <f t="shared" si="63"/>
        <v>50</v>
      </c>
      <c r="G313" s="441"/>
      <c r="H313" s="441"/>
      <c r="I313" s="441"/>
      <c r="J313" s="441"/>
      <c r="K313" s="4">
        <v>1</v>
      </c>
      <c r="L313" s="1474" t="s">
        <v>1861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1867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19032.786885245903</v>
      </c>
      <c r="F315" s="866">
        <f>IF(ISERROR(J182/(F312+F324)),0,F182/(F312+F324))</f>
        <v>18522.48</v>
      </c>
      <c r="G315" s="441"/>
      <c r="H315" s="441"/>
      <c r="I315" s="441"/>
      <c r="J315" s="441"/>
      <c r="K315" s="4">
        <v>1</v>
      </c>
      <c r="L315" s="1474" t="s">
        <v>1863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19032.786885245903</v>
      </c>
      <c r="F316" s="868">
        <f>IF(ISERROR(J183/(F313+F324)),0,F183/(F313+F324))</f>
        <v>18522.48</v>
      </c>
      <c r="G316" s="441"/>
      <c r="H316" s="441"/>
      <c r="I316" s="441"/>
      <c r="J316" s="441"/>
      <c r="K316" s="4">
        <v>1</v>
      </c>
      <c r="L316" s="1474" t="s">
        <v>1868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1872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3</v>
      </c>
      <c r="G318" s="441"/>
      <c r="H318" s="441"/>
      <c r="I318" s="441"/>
      <c r="J318" s="441"/>
      <c r="K318" s="4">
        <v>1</v>
      </c>
      <c r="L318" s="1474" t="s">
        <v>1869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3</v>
      </c>
      <c r="G319" s="441"/>
      <c r="H319" s="441"/>
      <c r="I319" s="441"/>
      <c r="J319" s="441"/>
      <c r="K319" s="4">
        <v>1</v>
      </c>
      <c r="L319" s="1474" t="s">
        <v>1861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1864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1865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1858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1861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1866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1869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1863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1862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1872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1866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1863</v>
      </c>
    </row>
    <row r="332" spans="1:12" ht="36" customHeight="1">
      <c r="A332" s="15"/>
      <c r="B332" s="1794" t="s">
        <v>378</v>
      </c>
      <c r="C332" s="1794"/>
      <c r="D332" s="1794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87" t="str">
        <f>$B$7</f>
        <v>ОТЧЕТНИ ДАННИ ПО ЕБК ЗА ИЗПЪЛНЕНИЕТО НА БЮДЖЕТА</v>
      </c>
      <c r="C336" s="1788"/>
      <c r="D336" s="1788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1805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82">
        <f>$B$9</f>
        <v>0</v>
      </c>
      <c r="C338" s="1783"/>
      <c r="D338" s="1784"/>
      <c r="E338" s="1165">
        <f>$E$9</f>
        <v>42005</v>
      </c>
      <c r="F338" s="1510">
        <f>$F$9</f>
        <v>42308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68" t="str">
        <f>$B$12</f>
        <v>Омбудсман</v>
      </c>
      <c r="C341" s="1769"/>
      <c r="D341" s="1770"/>
      <c r="E341" s="1511" t="s">
        <v>1777</v>
      </c>
      <c r="F341" s="1385" t="str">
        <f>$F$12</f>
        <v>4000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1912</v>
      </c>
      <c r="E343" s="1270">
        <f>$E$15</f>
        <v>0</v>
      </c>
      <c r="F343" s="1621" t="str">
        <f>+$F$15</f>
        <v>БЮДЖЕТ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1808</v>
      </c>
      <c r="E345" s="1518" t="s">
        <v>1016</v>
      </c>
      <c r="F345" s="566" t="s">
        <v>1792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1790</v>
      </c>
      <c r="G346" s="1526" t="s">
        <v>1789</v>
      </c>
      <c r="H346" s="1527" t="s">
        <v>1308</v>
      </c>
      <c r="I346" s="1528" t="s">
        <v>1778</v>
      </c>
      <c r="J346" s="1529" t="s">
        <v>1779</v>
      </c>
      <c r="K346" s="4">
        <v>1</v>
      </c>
      <c r="L346" s="569"/>
    </row>
    <row r="347" spans="1:12" ht="18">
      <c r="A347" s="15">
        <v>1</v>
      </c>
      <c r="B347" s="1530" t="s">
        <v>1809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1752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89" t="s">
        <v>816</v>
      </c>
      <c r="D349" s="1790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77" t="s">
        <v>828</v>
      </c>
      <c r="D363" s="1778"/>
      <c r="E363" s="564">
        <f aca="true" t="shared" si="68" ref="E363:J363">SUM(E364:E370)</f>
        <v>2347000</v>
      </c>
      <c r="F363" s="565">
        <f t="shared" si="68"/>
        <v>1594750</v>
      </c>
      <c r="G363" s="604">
        <f t="shared" si="68"/>
        <v>1594750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1813</v>
      </c>
      <c r="E364" s="719">
        <v>2347000</v>
      </c>
      <c r="F364" s="720">
        <f aca="true" t="shared" si="69" ref="F364:F370">G364+H364+I364+J364</f>
        <v>1594750</v>
      </c>
      <c r="G364" s="623">
        <v>1594750</v>
      </c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1814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1815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1818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1817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1816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77" t="s">
        <v>1410</v>
      </c>
      <c r="D371" s="1778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77" t="s">
        <v>1239</v>
      </c>
      <c r="D376" s="1778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77" t="s">
        <v>1240</v>
      </c>
      <c r="D379" s="1778"/>
      <c r="E379" s="564">
        <f aca="true" t="shared" si="72" ref="E379:J379">SUM(E380:E383)</f>
        <v>4280</v>
      </c>
      <c r="F379" s="565">
        <f t="shared" si="72"/>
        <v>7835</v>
      </c>
      <c r="G379" s="604">
        <f t="shared" si="72"/>
        <v>7835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1746</v>
      </c>
      <c r="E382" s="723">
        <v>4280</v>
      </c>
      <c r="F382" s="712">
        <f>G382+H382+I382+J382</f>
        <v>7835</v>
      </c>
      <c r="G382" s="611">
        <v>7835</v>
      </c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77" t="s">
        <v>1242</v>
      </c>
      <c r="D384" s="1778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77" t="s">
        <v>1243</v>
      </c>
      <c r="D387" s="1778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77" t="s">
        <v>1820</v>
      </c>
      <c r="D390" s="1778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77" t="s">
        <v>383</v>
      </c>
      <c r="D393" s="1778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77" t="s">
        <v>384</v>
      </c>
      <c r="D394" s="1778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77" t="s">
        <v>1299</v>
      </c>
      <c r="D397" s="1778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77" t="s">
        <v>1247</v>
      </c>
      <c r="D400" s="1778"/>
      <c r="E400" s="564">
        <f aca="true" t="shared" si="78" ref="E400:J400">SUM(E401:E406)</f>
        <v>0</v>
      </c>
      <c r="F400" s="565">
        <f t="shared" si="78"/>
        <v>349853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349853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84377</v>
      </c>
      <c r="G401" s="1604">
        <v>0</v>
      </c>
      <c r="H401" s="1605">
        <v>0</v>
      </c>
      <c r="I401" s="1605">
        <v>0</v>
      </c>
      <c r="J401" s="610">
        <v>84377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166373</v>
      </c>
      <c r="G402" s="1606">
        <v>0</v>
      </c>
      <c r="H402" s="1607">
        <v>0</v>
      </c>
      <c r="I402" s="1607">
        <v>0</v>
      </c>
      <c r="J402" s="613">
        <v>166373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68927</v>
      </c>
      <c r="G403" s="1606">
        <v>0</v>
      </c>
      <c r="H403" s="1607">
        <v>0</v>
      </c>
      <c r="I403" s="1607">
        <v>0</v>
      </c>
      <c r="J403" s="613">
        <v>68927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1821</v>
      </c>
      <c r="E404" s="723"/>
      <c r="F404" s="712">
        <f t="shared" si="79"/>
        <v>30176</v>
      </c>
      <c r="G404" s="1606">
        <v>0</v>
      </c>
      <c r="H404" s="1607">
        <v>0</v>
      </c>
      <c r="I404" s="1607">
        <v>0</v>
      </c>
      <c r="J404" s="613">
        <v>30176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1795</v>
      </c>
      <c r="C407" s="740" t="s">
        <v>666</v>
      </c>
      <c r="D407" s="741" t="s">
        <v>1810</v>
      </c>
      <c r="E407" s="571">
        <f aca="true" t="shared" si="80" ref="E407:J407">SUM(E349,E363,E371,E376,E379,E384,E387,E390,E393,E394,E397,E400)</f>
        <v>2351280</v>
      </c>
      <c r="F407" s="572">
        <f t="shared" si="80"/>
        <v>1952438</v>
      </c>
      <c r="G407" s="629">
        <f t="shared" si="80"/>
        <v>1602585</v>
      </c>
      <c r="H407" s="630">
        <f t="shared" si="80"/>
        <v>0</v>
      </c>
      <c r="I407" s="630">
        <f t="shared" si="80"/>
        <v>0</v>
      </c>
      <c r="J407" s="1650">
        <f t="shared" si="80"/>
        <v>349853</v>
      </c>
      <c r="K407" s="4">
        <v>1</v>
      </c>
      <c r="L407" s="569"/>
    </row>
    <row r="408" spans="1:12" ht="16.5" thickTop="1">
      <c r="A408" s="15">
        <v>261</v>
      </c>
      <c r="B408" s="1210" t="s">
        <v>1823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77" t="s">
        <v>1698</v>
      </c>
      <c r="D410" s="1778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77" t="s">
        <v>1304</v>
      </c>
      <c r="D411" s="1778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77" t="s">
        <v>1248</v>
      </c>
      <c r="D412" s="1778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77" t="s">
        <v>1249</v>
      </c>
      <c r="D413" s="1778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77" t="s">
        <v>1899</v>
      </c>
      <c r="D414" s="1778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1819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1795</v>
      </c>
      <c r="C417" s="1539" t="s">
        <v>666</v>
      </c>
      <c r="D417" s="1540" t="s">
        <v>1811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85" t="str">
        <f>$B$7</f>
        <v>ОТЧЕТНИ ДАННИ ПО ЕБК ЗА ИЗПЪЛНЕНИЕТО НА БЮДЖЕТА</v>
      </c>
      <c r="C421" s="1786"/>
      <c r="D421" s="1786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1805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82">
        <f>$B$9</f>
        <v>0</v>
      </c>
      <c r="C423" s="1783"/>
      <c r="D423" s="1784"/>
      <c r="E423" s="1165">
        <f>$E$9</f>
        <v>42005</v>
      </c>
      <c r="F423" s="1510">
        <f>$F$9</f>
        <v>42308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68" t="str">
        <f>$B$12</f>
        <v>Омбудсман</v>
      </c>
      <c r="C426" s="1769"/>
      <c r="D426" s="1770"/>
      <c r="E426" s="1511" t="s">
        <v>1777</v>
      </c>
      <c r="F426" s="1385" t="str">
        <f>$F$12</f>
        <v>4000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1912</v>
      </c>
      <c r="E428" s="1270">
        <f>$E$15</f>
        <v>0</v>
      </c>
      <c r="F428" s="1615" t="str">
        <f>+$F$15</f>
        <v>БЮДЖЕТ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1826</v>
      </c>
      <c r="E431" s="1549" t="s">
        <v>1846</v>
      </c>
      <c r="F431" s="817" t="s">
        <v>1847</v>
      </c>
      <c r="G431" s="1550" t="s">
        <v>1789</v>
      </c>
      <c r="H431" s="1551" t="s">
        <v>1308</v>
      </c>
      <c r="I431" s="1552" t="s">
        <v>1778</v>
      </c>
      <c r="J431" s="1553" t="s">
        <v>1779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1756</v>
      </c>
      <c r="E432" s="1556" t="s">
        <v>396</v>
      </c>
      <c r="F432" s="1557" t="s">
        <v>1848</v>
      </c>
      <c r="G432" s="1558" t="s">
        <v>1322</v>
      </c>
      <c r="H432" s="596" t="s">
        <v>1323</v>
      </c>
      <c r="I432" s="596" t="s">
        <v>1294</v>
      </c>
      <c r="J432" s="597" t="s">
        <v>1752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1825</v>
      </c>
      <c r="E433" s="1560">
        <f aca="true" t="shared" si="83" ref="E433:J433">+E164-E293+E407+E417</f>
        <v>0</v>
      </c>
      <c r="F433" s="1560">
        <f t="shared" si="83"/>
        <v>2677</v>
      </c>
      <c r="G433" s="1561">
        <f t="shared" si="83"/>
        <v>27949</v>
      </c>
      <c r="H433" s="1562">
        <f t="shared" si="83"/>
        <v>0</v>
      </c>
      <c r="I433" s="1562">
        <f t="shared" si="83"/>
        <v>-25272</v>
      </c>
      <c r="J433" s="1563">
        <f t="shared" si="83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1824</v>
      </c>
      <c r="E434" s="1565">
        <f aca="true" t="shared" si="84" ref="E434:J435">+E585</f>
        <v>0</v>
      </c>
      <c r="F434" s="1565">
        <f t="shared" si="84"/>
        <v>-2677</v>
      </c>
      <c r="G434" s="1566">
        <f t="shared" si="84"/>
        <v>-27949</v>
      </c>
      <c r="H434" s="1567">
        <f t="shared" si="84"/>
        <v>0</v>
      </c>
      <c r="I434" s="1567">
        <f t="shared" si="84"/>
        <v>25272</v>
      </c>
      <c r="J434" s="1568">
        <f t="shared" si="84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87" t="str">
        <f>$B$7</f>
        <v>ОТЧЕТНИ ДАННИ ПО ЕБК ЗА ИЗПЪЛНЕНИЕТО НА БЮДЖЕТА</v>
      </c>
      <c r="C437" s="1788"/>
      <c r="D437" s="1788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1805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82">
        <f>$B$9</f>
        <v>0</v>
      </c>
      <c r="C439" s="1783"/>
      <c r="D439" s="1784"/>
      <c r="E439" s="1165">
        <f>$E$9</f>
        <v>42005</v>
      </c>
      <c r="F439" s="1510">
        <f>$F$9</f>
        <v>42308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68" t="str">
        <f>$B$12</f>
        <v>Омбудсман</v>
      </c>
      <c r="C442" s="1769"/>
      <c r="D442" s="1770"/>
      <c r="E442" s="1511" t="s">
        <v>1777</v>
      </c>
      <c r="F442" s="1385" t="str">
        <f>$F$12</f>
        <v>4000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1912</v>
      </c>
      <c r="E444" s="1270">
        <f>$E$15</f>
        <v>0</v>
      </c>
      <c r="F444" s="1615" t="str">
        <f>+$F$15</f>
        <v>БЮДЖЕТ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1919</v>
      </c>
      <c r="C446" s="1583"/>
      <c r="D446" s="1586"/>
      <c r="E446" s="1587" t="s">
        <v>1016</v>
      </c>
      <c r="F446" s="1588" t="s">
        <v>1792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1790</v>
      </c>
      <c r="G447" s="1573" t="s">
        <v>1789</v>
      </c>
      <c r="H447" s="1574" t="s">
        <v>1308</v>
      </c>
      <c r="I447" s="1575" t="s">
        <v>1778</v>
      </c>
      <c r="J447" s="1576" t="s">
        <v>1779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63" t="s">
        <v>1700</v>
      </c>
      <c r="D449" s="1764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62" t="s">
        <v>1703</v>
      </c>
      <c r="D453" s="1762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62" t="s">
        <v>1706</v>
      </c>
      <c r="D456" s="1762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63" t="s">
        <v>1709</v>
      </c>
      <c r="D459" s="1764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65" t="s">
        <v>1716</v>
      </c>
      <c r="D466" s="1766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67" t="s">
        <v>1827</v>
      </c>
      <c r="D469" s="1767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1835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1836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1837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1838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1748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73" t="s">
        <v>1834</v>
      </c>
      <c r="D485" s="1779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73" t="s">
        <v>169</v>
      </c>
      <c r="D490" s="1779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72" t="s">
        <v>1843</v>
      </c>
      <c r="D491" s="1772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67" t="s">
        <v>178</v>
      </c>
      <c r="D500" s="1767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67" t="s">
        <v>182</v>
      </c>
      <c r="D504" s="1767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67" t="s">
        <v>1833</v>
      </c>
      <c r="D509" s="1776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73" t="s">
        <v>1832</v>
      </c>
      <c r="D512" s="1774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1839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80" t="s">
        <v>1414</v>
      </c>
      <c r="D519" s="1781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67" t="s">
        <v>190</v>
      </c>
      <c r="D523" s="1767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75" t="s">
        <v>1828</v>
      </c>
      <c r="D524" s="1775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71" t="s">
        <v>1829</v>
      </c>
      <c r="D529" s="1774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67" t="s">
        <v>1830</v>
      </c>
      <c r="D532" s="1767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1849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1850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1851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1852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1853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1854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1856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1855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71" t="s">
        <v>1840</v>
      </c>
      <c r="D554" s="1771"/>
      <c r="E554" s="729">
        <f aca="true" t="shared" si="106" ref="E554:J554">SUM(E555:E573)</f>
        <v>0</v>
      </c>
      <c r="F554" s="730">
        <f t="shared" si="106"/>
        <v>-2677</v>
      </c>
      <c r="G554" s="802">
        <f t="shared" si="106"/>
        <v>0</v>
      </c>
      <c r="H554" s="800">
        <f t="shared" si="106"/>
        <v>0</v>
      </c>
      <c r="I554" s="800">
        <f t="shared" si="106"/>
        <v>-2677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1772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1773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1774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1775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-2672</v>
      </c>
      <c r="G565" s="1635">
        <v>0</v>
      </c>
      <c r="H565" s="1607">
        <v>0</v>
      </c>
      <c r="I565" s="612">
        <v>-2672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-5</v>
      </c>
      <c r="G566" s="1606">
        <v>0</v>
      </c>
      <c r="H566" s="1607">
        <v>0</v>
      </c>
      <c r="I566" s="612">
        <v>-5</v>
      </c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1890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1891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1892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1893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71" t="s">
        <v>1831</v>
      </c>
      <c r="D574" s="1774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1841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1873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1842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1894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71" t="s">
        <v>873</v>
      </c>
      <c r="D579" s="1774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-27949</v>
      </c>
      <c r="H579" s="800">
        <f t="shared" si="109"/>
        <v>0</v>
      </c>
      <c r="I579" s="800">
        <f t="shared" si="109"/>
        <v>27949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>
        <v>-27949</v>
      </c>
      <c r="H580" s="609"/>
      <c r="I580" s="609">
        <v>27949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1795</v>
      </c>
      <c r="C585" s="1595" t="s">
        <v>666</v>
      </c>
      <c r="D585" s="1596" t="s">
        <v>1844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-2677</v>
      </c>
      <c r="G585" s="1599">
        <f t="shared" si="110"/>
        <v>-27949</v>
      </c>
      <c r="H585" s="1600">
        <f t="shared" si="110"/>
        <v>0</v>
      </c>
      <c r="I585" s="1600">
        <f t="shared" si="110"/>
        <v>25272</v>
      </c>
      <c r="J585" s="1601">
        <f t="shared" si="110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1845</v>
      </c>
      <c r="G588" s="1759" t="s">
        <v>1924</v>
      </c>
      <c r="H588" s="1760"/>
      <c r="I588" s="1760"/>
      <c r="J588" s="1761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756" t="s">
        <v>1909</v>
      </c>
      <c r="H589" s="1756"/>
      <c r="I589" s="1756"/>
      <c r="J589" s="1756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1888</v>
      </c>
      <c r="D591" s="1220" t="s">
        <v>1924</v>
      </c>
      <c r="E591" s="1233"/>
      <c r="F591" s="441" t="s">
        <v>1903</v>
      </c>
      <c r="G591" s="1753" t="s">
        <v>1930</v>
      </c>
      <c r="H591" s="1754"/>
      <c r="I591" s="1754"/>
      <c r="J591" s="1755"/>
      <c r="K591" s="4">
        <v>1</v>
      </c>
      <c r="L591" s="757"/>
    </row>
    <row r="592" spans="1:12" ht="21.75" customHeight="1">
      <c r="A592" s="10"/>
      <c r="B592" s="1757" t="s">
        <v>1902</v>
      </c>
      <c r="C592" s="1758"/>
      <c r="D592" s="1235" t="s">
        <v>1876</v>
      </c>
      <c r="E592" s="1231"/>
      <c r="F592" s="1232"/>
      <c r="G592" s="1756" t="s">
        <v>1909</v>
      </c>
      <c r="H592" s="1756"/>
      <c r="I592" s="1756"/>
      <c r="J592" s="1756"/>
      <c r="K592" s="4">
        <v>1</v>
      </c>
      <c r="L592" s="757"/>
    </row>
    <row r="593" spans="1:12" ht="18.75" customHeight="1">
      <c r="A593" s="15"/>
      <c r="B593" s="1803">
        <v>9112015</v>
      </c>
      <c r="C593" s="1804"/>
      <c r="D593" s="1236" t="s">
        <v>1904</v>
      </c>
      <c r="E593" s="1219" t="s">
        <v>1929</v>
      </c>
      <c r="F593" s="1225">
        <v>895561938</v>
      </c>
      <c r="G593" s="1234" t="s">
        <v>1905</v>
      </c>
      <c r="H593" s="1807" t="s">
        <v>1925</v>
      </c>
      <c r="I593" s="1808"/>
      <c r="J593" s="1809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9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9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87" t="str">
        <f>$B$7</f>
        <v>ОТЧЕТНИ ДАННИ ПО ЕБК ЗА ИЗПЪЛНЕНИЕТО НА БЮДЖЕТА</v>
      </c>
      <c r="C600" s="1788"/>
      <c r="D600" s="1788"/>
      <c r="E600" s="1252"/>
      <c r="F600" s="1252"/>
      <c r="G600" s="1253"/>
      <c r="H600" s="1253"/>
      <c r="I600" s="1253"/>
      <c r="J600" s="1253"/>
      <c r="K600" s="1649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1011</v>
      </c>
      <c r="F601" s="1255" t="s">
        <v>878</v>
      </c>
      <c r="G601" s="848"/>
      <c r="H601" s="1256" t="s">
        <v>1900</v>
      </c>
      <c r="I601" s="1257"/>
      <c r="J601" s="1258"/>
      <c r="K601" s="1649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82">
        <f>$B$9</f>
        <v>0</v>
      </c>
      <c r="C602" s="1783"/>
      <c r="D602" s="1784"/>
      <c r="E602" s="1165">
        <f>$E$9</f>
        <v>42005</v>
      </c>
      <c r="F602" s="1259">
        <f>$F$9</f>
        <v>42308</v>
      </c>
      <c r="G602" s="848"/>
      <c r="H602" s="848"/>
      <c r="I602" s="848"/>
      <c r="J602" s="848"/>
      <c r="K602" s="1649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9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9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820" t="str">
        <f>$B$12</f>
        <v>Омбудсман</v>
      </c>
      <c r="C605" s="1821"/>
      <c r="D605" s="1822"/>
      <c r="E605" s="1262" t="s">
        <v>1777</v>
      </c>
      <c r="F605" s="1263" t="str">
        <f>$F$12</f>
        <v>4000</v>
      </c>
      <c r="G605" s="1264"/>
      <c r="H605" s="848"/>
      <c r="I605" s="848"/>
      <c r="J605" s="848"/>
      <c r="K605" s="1649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9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1912</v>
      </c>
      <c r="E607" s="1270">
        <f>$E$15</f>
        <v>0</v>
      </c>
      <c r="F607" s="1621" t="str">
        <f>$F$15</f>
        <v>БЮДЖЕТ</v>
      </c>
      <c r="G607" s="848"/>
      <c r="H607" s="1271"/>
      <c r="I607" s="848"/>
      <c r="J607" s="1271"/>
      <c r="K607" s="1649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1014</v>
      </c>
      <c r="K608" s="1649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1314</v>
      </c>
      <c r="E609" s="1278" t="s">
        <v>1016</v>
      </c>
      <c r="F609" s="537" t="s">
        <v>1792</v>
      </c>
      <c r="G609" s="1279"/>
      <c r="H609" s="1280"/>
      <c r="I609" s="1279"/>
      <c r="J609" s="1281"/>
      <c r="K609" s="1649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932</v>
      </c>
      <c r="C610" s="1283" t="s">
        <v>1018</v>
      </c>
      <c r="D610" s="1284" t="s">
        <v>1315</v>
      </c>
      <c r="E610" s="1285">
        <v>2015</v>
      </c>
      <c r="F610" s="538" t="s">
        <v>1790</v>
      </c>
      <c r="G610" s="1286" t="s">
        <v>1789</v>
      </c>
      <c r="H610" s="1287" t="s">
        <v>1308</v>
      </c>
      <c r="I610" s="1288" t="s">
        <v>1778</v>
      </c>
      <c r="J610" s="1289" t="s">
        <v>1779</v>
      </c>
      <c r="K610" s="1649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669</v>
      </c>
      <c r="E611" s="517" t="s">
        <v>396</v>
      </c>
      <c r="F611" s="517" t="s">
        <v>397</v>
      </c>
      <c r="G611" s="842" t="s">
        <v>1322</v>
      </c>
      <c r="H611" s="843" t="s">
        <v>1323</v>
      </c>
      <c r="I611" s="843" t="s">
        <v>1294</v>
      </c>
      <c r="J611" s="844" t="s">
        <v>1752</v>
      </c>
      <c r="K611" s="1649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2">
        <v>0</v>
      </c>
      <c r="D612" s="1643" t="s">
        <v>300</v>
      </c>
      <c r="E612" s="442"/>
      <c r="F612" s="845"/>
      <c r="G612" s="1294"/>
      <c r="H612" s="851"/>
      <c r="I612" s="851"/>
      <c r="J612" s="852"/>
      <c r="K612" s="1649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5">
        <f>VLOOKUP(D614,EBK_DEIN2,2,FALSE)</f>
        <v>1139</v>
      </c>
      <c r="D613" s="1644" t="s">
        <v>1734</v>
      </c>
      <c r="E613" s="845"/>
      <c r="F613" s="845"/>
      <c r="G613" s="1296"/>
      <c r="H613" s="853"/>
      <c r="I613" s="853"/>
      <c r="J613" s="854"/>
      <c r="K613" s="1649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1139</v>
      </c>
      <c r="D614" s="1641" t="s">
        <v>76</v>
      </c>
      <c r="E614" s="845"/>
      <c r="F614" s="845"/>
      <c r="G614" s="1296"/>
      <c r="H614" s="853"/>
      <c r="I614" s="853"/>
      <c r="J614" s="854"/>
      <c r="K614" s="1649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1316</v>
      </c>
      <c r="E615" s="845"/>
      <c r="F615" s="845"/>
      <c r="G615" s="1302"/>
      <c r="H615" s="855"/>
      <c r="I615" s="855"/>
      <c r="J615" s="856"/>
      <c r="K615" s="1649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819" t="s">
        <v>670</v>
      </c>
      <c r="D616" s="1796"/>
      <c r="E616" s="1647">
        <f aca="true" t="shared" si="112" ref="E616:J616">SUM(E617:E618)</f>
        <v>1161000</v>
      </c>
      <c r="F616" s="524">
        <f t="shared" si="112"/>
        <v>926124</v>
      </c>
      <c r="G616" s="641">
        <f t="shared" si="112"/>
        <v>728098</v>
      </c>
      <c r="H616" s="642">
        <f t="shared" si="112"/>
        <v>0</v>
      </c>
      <c r="I616" s="642">
        <f t="shared" si="112"/>
        <v>1650</v>
      </c>
      <c r="J616" s="643">
        <f t="shared" si="112"/>
        <v>196376</v>
      </c>
      <c r="K616" s="1646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304"/>
      <c r="C617" s="1305">
        <v>101</v>
      </c>
      <c r="D617" s="1306" t="s">
        <v>671</v>
      </c>
      <c r="E617" s="685">
        <v>1161000</v>
      </c>
      <c r="F617" s="694">
        <f>G617+H617+I617+J617</f>
        <v>926124</v>
      </c>
      <c r="G617" s="608">
        <v>728098</v>
      </c>
      <c r="H617" s="609"/>
      <c r="I617" s="609">
        <v>1650</v>
      </c>
      <c r="J617" s="610">
        <v>196376</v>
      </c>
      <c r="K617" s="1646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304"/>
      <c r="C618" s="1307">
        <v>102</v>
      </c>
      <c r="D618" s="1308" t="s">
        <v>672</v>
      </c>
      <c r="E618" s="691"/>
      <c r="F618" s="695">
        <f>G618+H618+I618+J618</f>
        <v>0</v>
      </c>
      <c r="G618" s="620"/>
      <c r="H618" s="621"/>
      <c r="I618" s="621"/>
      <c r="J618" s="622"/>
      <c r="K618" s="1646">
        <f t="shared" si="113"/>
      </c>
      <c r="L618" s="557"/>
    </row>
    <row r="619" spans="1:12" ht="15.75">
      <c r="A619" s="361"/>
      <c r="B619" s="1303">
        <v>200</v>
      </c>
      <c r="C619" s="1798" t="s">
        <v>673</v>
      </c>
      <c r="D619" s="1798"/>
      <c r="E619" s="1647">
        <f aca="true" t="shared" si="114" ref="E619:J619">SUM(E620:E624)</f>
        <v>38000</v>
      </c>
      <c r="F619" s="524">
        <f t="shared" si="114"/>
        <v>39920</v>
      </c>
      <c r="G619" s="641">
        <f t="shared" si="114"/>
        <v>38851</v>
      </c>
      <c r="H619" s="642">
        <f t="shared" si="114"/>
        <v>0</v>
      </c>
      <c r="I619" s="642">
        <f t="shared" si="114"/>
        <v>0</v>
      </c>
      <c r="J619" s="643">
        <f t="shared" si="114"/>
        <v>1069</v>
      </c>
      <c r="K619" s="1646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674</v>
      </c>
      <c r="E620" s="685"/>
      <c r="F620" s="694">
        <f>G620+H620+I620+J620</f>
        <v>0</v>
      </c>
      <c r="G620" s="608"/>
      <c r="H620" s="609"/>
      <c r="I620" s="609"/>
      <c r="J620" s="610"/>
      <c r="K620" s="1646">
        <f t="shared" si="113"/>
      </c>
      <c r="L620" s="557"/>
    </row>
    <row r="621" spans="1:12" ht="15.75">
      <c r="A621" s="361"/>
      <c r="B621" s="1310"/>
      <c r="C621" s="1311">
        <v>202</v>
      </c>
      <c r="D621" s="1312" t="s">
        <v>675</v>
      </c>
      <c r="E621" s="687">
        <v>3000</v>
      </c>
      <c r="F621" s="696">
        <f>G621+H621+I621+J621</f>
        <v>1432</v>
      </c>
      <c r="G621" s="611">
        <v>1325</v>
      </c>
      <c r="H621" s="612"/>
      <c r="I621" s="612"/>
      <c r="J621" s="613">
        <v>107</v>
      </c>
      <c r="K621" s="1646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1170</v>
      </c>
      <c r="E622" s="687"/>
      <c r="F622" s="696">
        <f>G622+H622+I622+J622</f>
        <v>9622</v>
      </c>
      <c r="G622" s="611">
        <v>8660</v>
      </c>
      <c r="H622" s="612"/>
      <c r="I622" s="612"/>
      <c r="J622" s="613">
        <v>962</v>
      </c>
      <c r="K622" s="1646">
        <f t="shared" si="113"/>
        <v>1</v>
      </c>
      <c r="L622" s="557"/>
    </row>
    <row r="623" spans="1:12" ht="15.75">
      <c r="A623" s="361"/>
      <c r="B623" s="1313"/>
      <c r="C623" s="1311">
        <v>208</v>
      </c>
      <c r="D623" s="1314" t="s">
        <v>1171</v>
      </c>
      <c r="E623" s="687">
        <v>24000</v>
      </c>
      <c r="F623" s="696">
        <f>G623+H623+I623+J623</f>
        <v>20784</v>
      </c>
      <c r="G623" s="611">
        <v>20784</v>
      </c>
      <c r="H623" s="612"/>
      <c r="I623" s="612"/>
      <c r="J623" s="613"/>
      <c r="K623" s="1646">
        <f t="shared" si="113"/>
        <v>1</v>
      </c>
      <c r="L623" s="557"/>
    </row>
    <row r="624" spans="1:12" ht="15.75">
      <c r="A624" s="474"/>
      <c r="B624" s="1309"/>
      <c r="C624" s="1307">
        <v>209</v>
      </c>
      <c r="D624" s="1315" t="s">
        <v>1172</v>
      </c>
      <c r="E624" s="691">
        <v>11000</v>
      </c>
      <c r="F624" s="695">
        <f>G624+H624+I624+J624</f>
        <v>8082</v>
      </c>
      <c r="G624" s="620">
        <v>8082</v>
      </c>
      <c r="H624" s="621"/>
      <c r="I624" s="621"/>
      <c r="J624" s="622"/>
      <c r="K624" s="1646">
        <f t="shared" si="113"/>
        <v>1</v>
      </c>
      <c r="L624" s="557"/>
    </row>
    <row r="625" spans="1:12" ht="15.75">
      <c r="A625" s="5"/>
      <c r="B625" s="1303">
        <v>500</v>
      </c>
      <c r="C625" s="1799" t="s">
        <v>1173</v>
      </c>
      <c r="D625" s="1799"/>
      <c r="E625" s="1647">
        <f aca="true" t="shared" si="115" ref="E625:J625">SUM(E626:E630)</f>
        <v>200000</v>
      </c>
      <c r="F625" s="524">
        <f t="shared" si="115"/>
        <v>153880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153880</v>
      </c>
      <c r="K625" s="1646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1174</v>
      </c>
      <c r="E626" s="685">
        <v>125000</v>
      </c>
      <c r="F626" s="694">
        <f aca="true" t="shared" si="116" ref="F626:F631">G626+H626+I626+J626</f>
        <v>96030</v>
      </c>
      <c r="G626" s="1604">
        <v>0</v>
      </c>
      <c r="H626" s="1605">
        <v>0</v>
      </c>
      <c r="I626" s="1605">
        <v>0</v>
      </c>
      <c r="J626" s="610">
        <v>96030</v>
      </c>
      <c r="K626" s="1646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1175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6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1176</v>
      </c>
      <c r="E628" s="687">
        <v>53500</v>
      </c>
      <c r="F628" s="696">
        <f t="shared" si="116"/>
        <v>41136</v>
      </c>
      <c r="G628" s="1606">
        <v>0</v>
      </c>
      <c r="H628" s="1607">
        <v>0</v>
      </c>
      <c r="I628" s="1607">
        <v>0</v>
      </c>
      <c r="J628" s="613">
        <v>41136</v>
      </c>
      <c r="K628" s="1646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1177</v>
      </c>
      <c r="E629" s="687">
        <v>21500</v>
      </c>
      <c r="F629" s="696">
        <f t="shared" si="116"/>
        <v>16714</v>
      </c>
      <c r="G629" s="1606">
        <v>0</v>
      </c>
      <c r="H629" s="1607">
        <v>0</v>
      </c>
      <c r="I629" s="1607">
        <v>0</v>
      </c>
      <c r="J629" s="613">
        <v>16714</v>
      </c>
      <c r="K629" s="1646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1178</v>
      </c>
      <c r="E630" s="691"/>
      <c r="F630" s="695">
        <f t="shared" si="116"/>
        <v>0</v>
      </c>
      <c r="G630" s="620"/>
      <c r="H630" s="621"/>
      <c r="I630" s="621"/>
      <c r="J630" s="622"/>
      <c r="K630" s="1646">
        <f t="shared" si="113"/>
      </c>
      <c r="L630" s="557"/>
    </row>
    <row r="631" spans="1:12" ht="15.75">
      <c r="A631" s="9">
        <v>35</v>
      </c>
      <c r="B631" s="1303">
        <v>800</v>
      </c>
      <c r="C631" s="1801" t="s">
        <v>1317</v>
      </c>
      <c r="D631" s="1802"/>
      <c r="E631" s="1624"/>
      <c r="F631" s="526">
        <f t="shared" si="116"/>
        <v>0</v>
      </c>
      <c r="G631" s="1418"/>
      <c r="H631" s="1419"/>
      <c r="I631" s="1419"/>
      <c r="J631" s="1420"/>
      <c r="K631" s="1646">
        <f t="shared" si="113"/>
      </c>
      <c r="L631" s="557"/>
    </row>
    <row r="632" spans="1:12" ht="15.75">
      <c r="A632" s="10">
        <v>40</v>
      </c>
      <c r="B632" s="1303">
        <v>1000</v>
      </c>
      <c r="C632" s="1798" t="s">
        <v>1180</v>
      </c>
      <c r="D632" s="1798"/>
      <c r="E632" s="1624">
        <f aca="true" t="shared" si="117" ref="E632:J632">SUM(E633:E649)</f>
        <v>908900</v>
      </c>
      <c r="F632" s="526">
        <f t="shared" si="117"/>
        <v>810454</v>
      </c>
      <c r="G632" s="641">
        <f t="shared" si="117"/>
        <v>788565</v>
      </c>
      <c r="H632" s="642">
        <f t="shared" si="117"/>
        <v>0</v>
      </c>
      <c r="I632" s="642">
        <f t="shared" si="117"/>
        <v>23038</v>
      </c>
      <c r="J632" s="643">
        <f t="shared" si="117"/>
        <v>-1149</v>
      </c>
      <c r="K632" s="1646">
        <f t="shared" si="113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1181</v>
      </c>
      <c r="E633" s="685">
        <v>3000</v>
      </c>
      <c r="F633" s="694">
        <f aca="true" t="shared" si="118" ref="F633:F649">G633+H633+I633+J633</f>
        <v>2884</v>
      </c>
      <c r="G633" s="608">
        <v>2884</v>
      </c>
      <c r="H633" s="609"/>
      <c r="I633" s="609"/>
      <c r="J633" s="610"/>
      <c r="K633" s="1646">
        <f t="shared" si="113"/>
        <v>1</v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1182</v>
      </c>
      <c r="E634" s="687"/>
      <c r="F634" s="696">
        <f t="shared" si="118"/>
        <v>0</v>
      </c>
      <c r="G634" s="611"/>
      <c r="H634" s="612"/>
      <c r="I634" s="612"/>
      <c r="J634" s="613"/>
      <c r="K634" s="1646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1183</v>
      </c>
      <c r="E635" s="687"/>
      <c r="F635" s="696">
        <f t="shared" si="118"/>
        <v>0</v>
      </c>
      <c r="G635" s="611"/>
      <c r="H635" s="612"/>
      <c r="I635" s="612"/>
      <c r="J635" s="613"/>
      <c r="K635" s="1646">
        <f t="shared" si="113"/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1184</v>
      </c>
      <c r="E636" s="687"/>
      <c r="F636" s="696">
        <f t="shared" si="118"/>
        <v>0</v>
      </c>
      <c r="G636" s="611"/>
      <c r="H636" s="612"/>
      <c r="I636" s="612"/>
      <c r="J636" s="613"/>
      <c r="K636" s="1646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1185</v>
      </c>
      <c r="E637" s="687">
        <v>19000</v>
      </c>
      <c r="F637" s="696">
        <f t="shared" si="118"/>
        <v>3684</v>
      </c>
      <c r="G637" s="611">
        <v>3076</v>
      </c>
      <c r="H637" s="612"/>
      <c r="I637" s="612">
        <v>608</v>
      </c>
      <c r="J637" s="613"/>
      <c r="K637" s="1646">
        <f t="shared" si="113"/>
        <v>1</v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1186</v>
      </c>
      <c r="E638" s="689">
        <v>11000</v>
      </c>
      <c r="F638" s="697">
        <f t="shared" si="118"/>
        <v>5435</v>
      </c>
      <c r="G638" s="675">
        <v>2841</v>
      </c>
      <c r="H638" s="676"/>
      <c r="I638" s="676">
        <v>2594</v>
      </c>
      <c r="J638" s="677"/>
      <c r="K638" s="1646">
        <f t="shared" si="113"/>
        <v>1</v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1187</v>
      </c>
      <c r="E639" s="1625">
        <v>800700</v>
      </c>
      <c r="F639" s="699">
        <f t="shared" si="118"/>
        <v>771921</v>
      </c>
      <c r="G639" s="617">
        <v>771041</v>
      </c>
      <c r="H639" s="618"/>
      <c r="I639" s="618">
        <v>2029</v>
      </c>
      <c r="J639" s="619">
        <v>-1149</v>
      </c>
      <c r="K639" s="1646">
        <f t="shared" si="113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1188</v>
      </c>
      <c r="E640" s="1626">
        <v>4500</v>
      </c>
      <c r="F640" s="701">
        <f t="shared" si="118"/>
        <v>5243</v>
      </c>
      <c r="G640" s="614">
        <v>5050</v>
      </c>
      <c r="H640" s="615"/>
      <c r="I640" s="615">
        <v>193</v>
      </c>
      <c r="J640" s="616"/>
      <c r="K640" s="1646">
        <f t="shared" si="113"/>
        <v>1</v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1189</v>
      </c>
      <c r="E641" s="1625">
        <v>32000</v>
      </c>
      <c r="F641" s="699">
        <f t="shared" si="118"/>
        <v>13781</v>
      </c>
      <c r="G641" s="617"/>
      <c r="H641" s="618"/>
      <c r="I641" s="618">
        <v>13781</v>
      </c>
      <c r="J641" s="619"/>
      <c r="K641" s="1646">
        <f t="shared" si="113"/>
        <v>1</v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1190</v>
      </c>
      <c r="E642" s="687">
        <v>8000</v>
      </c>
      <c r="F642" s="696">
        <f t="shared" si="118"/>
        <v>4884</v>
      </c>
      <c r="G642" s="611">
        <v>1926</v>
      </c>
      <c r="H642" s="612"/>
      <c r="I642" s="612">
        <v>2958</v>
      </c>
      <c r="J642" s="613"/>
      <c r="K642" s="1646">
        <f t="shared" si="113"/>
        <v>1</v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1796</v>
      </c>
      <c r="E643" s="1626"/>
      <c r="F643" s="701">
        <f t="shared" si="118"/>
        <v>0</v>
      </c>
      <c r="G643" s="614"/>
      <c r="H643" s="615"/>
      <c r="I643" s="615"/>
      <c r="J643" s="616"/>
      <c r="K643" s="1646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1191</v>
      </c>
      <c r="E644" s="1625">
        <v>4500</v>
      </c>
      <c r="F644" s="699">
        <f t="shared" si="118"/>
        <v>285</v>
      </c>
      <c r="G644" s="617">
        <v>217</v>
      </c>
      <c r="H644" s="618"/>
      <c r="I644" s="618">
        <v>68</v>
      </c>
      <c r="J644" s="619"/>
      <c r="K644" s="1646">
        <f t="shared" si="113"/>
        <v>1</v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1744</v>
      </c>
      <c r="E645" s="1626"/>
      <c r="F645" s="701">
        <f t="shared" si="118"/>
        <v>0</v>
      </c>
      <c r="G645" s="614"/>
      <c r="H645" s="615"/>
      <c r="I645" s="615"/>
      <c r="J645" s="616"/>
      <c r="K645" s="1646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1192</v>
      </c>
      <c r="E646" s="1627"/>
      <c r="F646" s="703">
        <f t="shared" si="118"/>
        <v>150</v>
      </c>
      <c r="G646" s="805">
        <v>150</v>
      </c>
      <c r="H646" s="806"/>
      <c r="I646" s="806"/>
      <c r="J646" s="768"/>
      <c r="K646" s="1646">
        <f t="shared" si="113"/>
        <v>1</v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1797</v>
      </c>
      <c r="E647" s="1625">
        <v>23200</v>
      </c>
      <c r="F647" s="699">
        <f t="shared" si="118"/>
        <v>0</v>
      </c>
      <c r="G647" s="617"/>
      <c r="H647" s="618"/>
      <c r="I647" s="618"/>
      <c r="J647" s="619"/>
      <c r="K647" s="1646">
        <f t="shared" si="113"/>
        <v>1</v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1406</v>
      </c>
      <c r="E648" s="687"/>
      <c r="F648" s="696">
        <f t="shared" si="118"/>
        <v>0</v>
      </c>
      <c r="G648" s="611"/>
      <c r="H648" s="612"/>
      <c r="I648" s="612"/>
      <c r="J648" s="613"/>
      <c r="K648" s="1646">
        <f t="shared" si="113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1193</v>
      </c>
      <c r="E649" s="691">
        <v>3000</v>
      </c>
      <c r="F649" s="695">
        <f t="shared" si="118"/>
        <v>2187</v>
      </c>
      <c r="G649" s="620">
        <v>1380</v>
      </c>
      <c r="H649" s="621"/>
      <c r="I649" s="621">
        <v>807</v>
      </c>
      <c r="J649" s="622"/>
      <c r="K649" s="1646">
        <f t="shared" si="113"/>
        <v>1</v>
      </c>
      <c r="L649" s="557"/>
    </row>
    <row r="650" spans="1:12" ht="15.75">
      <c r="A650" s="10">
        <v>155</v>
      </c>
      <c r="B650" s="1303">
        <v>1900</v>
      </c>
      <c r="C650" s="1791" t="s">
        <v>809</v>
      </c>
      <c r="D650" s="1791"/>
      <c r="E650" s="1624">
        <f aca="true" t="shared" si="119" ref="E650:J650">SUM(E651:E653)</f>
        <v>1000</v>
      </c>
      <c r="F650" s="526">
        <f t="shared" si="119"/>
        <v>857</v>
      </c>
      <c r="G650" s="641">
        <f t="shared" si="119"/>
        <v>488</v>
      </c>
      <c r="H650" s="642">
        <f t="shared" si="119"/>
        <v>0</v>
      </c>
      <c r="I650" s="642">
        <f t="shared" si="119"/>
        <v>600</v>
      </c>
      <c r="J650" s="643">
        <f t="shared" si="119"/>
        <v>-231</v>
      </c>
      <c r="K650" s="1646">
        <f t="shared" si="113"/>
        <v>1</v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810</v>
      </c>
      <c r="E651" s="685">
        <v>200</v>
      </c>
      <c r="F651" s="694">
        <f>G651+H651+I651+J651</f>
        <v>0</v>
      </c>
      <c r="G651" s="608"/>
      <c r="H651" s="609"/>
      <c r="I651" s="609"/>
      <c r="J651" s="610"/>
      <c r="K651" s="1646">
        <f t="shared" si="113"/>
        <v>1</v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811</v>
      </c>
      <c r="E652" s="687">
        <v>800</v>
      </c>
      <c r="F652" s="696">
        <f>G652+H652+I652+J652</f>
        <v>857</v>
      </c>
      <c r="G652" s="611">
        <v>488</v>
      </c>
      <c r="H652" s="612"/>
      <c r="I652" s="612">
        <v>600</v>
      </c>
      <c r="J652" s="613">
        <v>-231</v>
      </c>
      <c r="K652" s="1646">
        <f t="shared" si="113"/>
        <v>1</v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812</v>
      </c>
      <c r="E653" s="691"/>
      <c r="F653" s="695">
        <f>G653+H653+I653+J653</f>
        <v>0</v>
      </c>
      <c r="G653" s="620"/>
      <c r="H653" s="621"/>
      <c r="I653" s="621"/>
      <c r="J653" s="622"/>
      <c r="K653" s="1646">
        <f t="shared" si="113"/>
      </c>
      <c r="L653" s="557"/>
    </row>
    <row r="654" spans="1:12" ht="15.75">
      <c r="A654" s="10">
        <v>180</v>
      </c>
      <c r="B654" s="1303">
        <v>2100</v>
      </c>
      <c r="C654" s="1791" t="s">
        <v>1365</v>
      </c>
      <c r="D654" s="1791"/>
      <c r="E654" s="1624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46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1194</v>
      </c>
      <c r="E655" s="685"/>
      <c r="F655" s="694">
        <f>G655+H655+I655+J655</f>
        <v>0</v>
      </c>
      <c r="G655" s="608"/>
      <c r="H655" s="609"/>
      <c r="I655" s="609"/>
      <c r="J655" s="610"/>
      <c r="K655" s="1646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1195</v>
      </c>
      <c r="E656" s="687"/>
      <c r="F656" s="696">
        <f>G656+H656+I656+J656</f>
        <v>0</v>
      </c>
      <c r="G656" s="611"/>
      <c r="H656" s="612"/>
      <c r="I656" s="612"/>
      <c r="J656" s="613"/>
      <c r="K656" s="1646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1318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6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1197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6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1198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6">
        <f t="shared" si="113"/>
      </c>
      <c r="L659" s="557"/>
    </row>
    <row r="660" spans="1:12" ht="15.75">
      <c r="A660" s="10">
        <v>210</v>
      </c>
      <c r="B660" s="1303">
        <v>2200</v>
      </c>
      <c r="C660" s="1791" t="s">
        <v>1199</v>
      </c>
      <c r="D660" s="1791"/>
      <c r="E660" s="1624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46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46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1200</v>
      </c>
      <c r="E662" s="691"/>
      <c r="F662" s="695">
        <f t="shared" si="122"/>
        <v>0</v>
      </c>
      <c r="G662" s="620"/>
      <c r="H662" s="621"/>
      <c r="I662" s="621"/>
      <c r="J662" s="622"/>
      <c r="K662" s="1646">
        <f t="shared" si="113"/>
      </c>
      <c r="L662" s="557"/>
    </row>
    <row r="663" spans="1:12" ht="15.75">
      <c r="A663" s="10">
        <v>225</v>
      </c>
      <c r="B663" s="1303">
        <v>2500</v>
      </c>
      <c r="C663" s="1791" t="s">
        <v>1201</v>
      </c>
      <c r="D663" s="1800"/>
      <c r="E663" s="1624"/>
      <c r="F663" s="526">
        <f t="shared" si="122"/>
        <v>0</v>
      </c>
      <c r="G663" s="1418"/>
      <c r="H663" s="1419"/>
      <c r="I663" s="1419"/>
      <c r="J663" s="1420"/>
      <c r="K663" s="1646">
        <f t="shared" si="113"/>
      </c>
      <c r="L663" s="557"/>
    </row>
    <row r="664" spans="1:12" ht="15.75">
      <c r="A664" s="10">
        <v>230</v>
      </c>
      <c r="B664" s="1303">
        <v>2600</v>
      </c>
      <c r="C664" s="1795" t="s">
        <v>1202</v>
      </c>
      <c r="D664" s="1796"/>
      <c r="E664" s="1624"/>
      <c r="F664" s="526">
        <f t="shared" si="122"/>
        <v>0</v>
      </c>
      <c r="G664" s="1418"/>
      <c r="H664" s="1419"/>
      <c r="I664" s="1419"/>
      <c r="J664" s="1420"/>
      <c r="K664" s="1646">
        <f t="shared" si="113"/>
      </c>
      <c r="L664" s="557"/>
    </row>
    <row r="665" spans="1:12" ht="15.75">
      <c r="A665" s="10">
        <v>245</v>
      </c>
      <c r="B665" s="1303">
        <v>2700</v>
      </c>
      <c r="C665" s="1795" t="s">
        <v>1203</v>
      </c>
      <c r="D665" s="1796"/>
      <c r="E665" s="1624"/>
      <c r="F665" s="526">
        <f t="shared" si="122"/>
        <v>0</v>
      </c>
      <c r="G665" s="1418"/>
      <c r="H665" s="1419"/>
      <c r="I665" s="1419"/>
      <c r="J665" s="1420"/>
      <c r="K665" s="1646">
        <f t="shared" si="113"/>
      </c>
      <c r="L665" s="557"/>
    </row>
    <row r="666" spans="1:12" ht="15.75">
      <c r="A666" s="9">
        <v>220</v>
      </c>
      <c r="B666" s="1303">
        <v>2800</v>
      </c>
      <c r="C666" s="1795" t="s">
        <v>1204</v>
      </c>
      <c r="D666" s="1796"/>
      <c r="E666" s="1624"/>
      <c r="F666" s="526">
        <f t="shared" si="122"/>
        <v>0</v>
      </c>
      <c r="G666" s="1418"/>
      <c r="H666" s="1419"/>
      <c r="I666" s="1419"/>
      <c r="J666" s="1420"/>
      <c r="K666" s="1646">
        <f t="shared" si="113"/>
      </c>
      <c r="L666" s="557"/>
    </row>
    <row r="667" spans="1:12" ht="15.75">
      <c r="A667" s="10">
        <v>225</v>
      </c>
      <c r="B667" s="1303">
        <v>2900</v>
      </c>
      <c r="C667" s="1791" t="s">
        <v>1205</v>
      </c>
      <c r="D667" s="1791"/>
      <c r="E667" s="1624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46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46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1207</v>
      </c>
      <c r="E669" s="1626"/>
      <c r="F669" s="701">
        <f t="shared" si="124"/>
        <v>0</v>
      </c>
      <c r="G669" s="614"/>
      <c r="H669" s="615"/>
      <c r="I669" s="615"/>
      <c r="J669" s="616"/>
      <c r="K669" s="1646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1208</v>
      </c>
      <c r="E670" s="1628"/>
      <c r="F670" s="705">
        <f t="shared" si="124"/>
        <v>0</v>
      </c>
      <c r="G670" s="813"/>
      <c r="H670" s="814"/>
      <c r="I670" s="814"/>
      <c r="J670" s="789"/>
      <c r="K670" s="1646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1209</v>
      </c>
      <c r="E671" s="1627"/>
      <c r="F671" s="703">
        <f t="shared" si="124"/>
        <v>0</v>
      </c>
      <c r="G671" s="805"/>
      <c r="H671" s="806"/>
      <c r="I671" s="806"/>
      <c r="J671" s="768"/>
      <c r="K671" s="1646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1210</v>
      </c>
      <c r="E672" s="1625"/>
      <c r="F672" s="699">
        <f t="shared" si="124"/>
        <v>0</v>
      </c>
      <c r="G672" s="617"/>
      <c r="H672" s="618"/>
      <c r="I672" s="618"/>
      <c r="J672" s="619"/>
      <c r="K672" s="1646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1211</v>
      </c>
      <c r="E673" s="691"/>
      <c r="F673" s="695">
        <f t="shared" si="124"/>
        <v>0</v>
      </c>
      <c r="G673" s="620"/>
      <c r="H673" s="621"/>
      <c r="I673" s="621"/>
      <c r="J673" s="622"/>
      <c r="K673" s="1646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1212</v>
      </c>
      <c r="D674" s="1651"/>
      <c r="E674" s="1624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46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1213</v>
      </c>
      <c r="E675" s="685"/>
      <c r="F675" s="694">
        <f aca="true" t="shared" si="126" ref="F675:F683">G675+H675+I675+J675</f>
        <v>0</v>
      </c>
      <c r="G675" s="608"/>
      <c r="H675" s="609"/>
      <c r="I675" s="1605">
        <v>0</v>
      </c>
      <c r="J675" s="820">
        <v>0</v>
      </c>
      <c r="K675" s="1646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1319</v>
      </c>
      <c r="E676" s="687"/>
      <c r="F676" s="696">
        <f t="shared" si="126"/>
        <v>0</v>
      </c>
      <c r="G676" s="611"/>
      <c r="H676" s="612"/>
      <c r="I676" s="1607">
        <v>0</v>
      </c>
      <c r="J676" s="821">
        <v>0</v>
      </c>
      <c r="K676" s="1646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1214</v>
      </c>
      <c r="E677" s="687"/>
      <c r="F677" s="696">
        <f t="shared" si="126"/>
        <v>0</v>
      </c>
      <c r="G677" s="611"/>
      <c r="H677" s="612"/>
      <c r="I677" s="1607">
        <v>0</v>
      </c>
      <c r="J677" s="821">
        <v>0</v>
      </c>
      <c r="K677" s="1646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1215</v>
      </c>
      <c r="E678" s="687"/>
      <c r="F678" s="696">
        <f t="shared" si="126"/>
        <v>0</v>
      </c>
      <c r="G678" s="611"/>
      <c r="H678" s="612"/>
      <c r="I678" s="1607">
        <v>0</v>
      </c>
      <c r="J678" s="821">
        <v>0</v>
      </c>
      <c r="K678" s="1646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1216</v>
      </c>
      <c r="E679" s="687"/>
      <c r="F679" s="696">
        <f t="shared" si="126"/>
        <v>0</v>
      </c>
      <c r="G679" s="611"/>
      <c r="H679" s="612"/>
      <c r="I679" s="1607">
        <v>0</v>
      </c>
      <c r="J679" s="821">
        <v>0</v>
      </c>
      <c r="K679" s="1646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1217</v>
      </c>
      <c r="E680" s="691"/>
      <c r="F680" s="695">
        <f t="shared" si="126"/>
        <v>0</v>
      </c>
      <c r="G680" s="620"/>
      <c r="H680" s="621"/>
      <c r="I680" s="1609">
        <v>0</v>
      </c>
      <c r="J680" s="1614">
        <v>0</v>
      </c>
      <c r="K680" s="1646">
        <f t="shared" si="113"/>
      </c>
      <c r="L680" s="557"/>
    </row>
    <row r="681" spans="1:12" ht="15.75">
      <c r="A681" s="10">
        <v>375</v>
      </c>
      <c r="B681" s="1303">
        <v>3900</v>
      </c>
      <c r="C681" s="1791" t="s">
        <v>1218</v>
      </c>
      <c r="D681" s="1791"/>
      <c r="E681" s="1624"/>
      <c r="F681" s="526">
        <f t="shared" si="126"/>
        <v>0</v>
      </c>
      <c r="G681" s="1418"/>
      <c r="H681" s="1419"/>
      <c r="I681" s="1419"/>
      <c r="J681" s="1420"/>
      <c r="K681" s="1646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91" t="s">
        <v>1219</v>
      </c>
      <c r="D682" s="1791"/>
      <c r="E682" s="1624"/>
      <c r="F682" s="526">
        <f t="shared" si="126"/>
        <v>0</v>
      </c>
      <c r="G682" s="1418"/>
      <c r="H682" s="1419"/>
      <c r="I682" s="1419"/>
      <c r="J682" s="1420"/>
      <c r="K682" s="1646">
        <f t="shared" si="127"/>
      </c>
      <c r="L682" s="557"/>
    </row>
    <row r="683" spans="1:12" ht="15.75">
      <c r="A683" s="10">
        <v>385</v>
      </c>
      <c r="B683" s="1303">
        <v>4100</v>
      </c>
      <c r="C683" s="1791" t="s">
        <v>1220</v>
      </c>
      <c r="D683" s="1791"/>
      <c r="E683" s="1624"/>
      <c r="F683" s="526">
        <f t="shared" si="126"/>
        <v>0</v>
      </c>
      <c r="G683" s="1418"/>
      <c r="H683" s="1419"/>
      <c r="I683" s="1419"/>
      <c r="J683" s="1420"/>
      <c r="K683" s="1646">
        <f t="shared" si="127"/>
      </c>
      <c r="L683" s="557"/>
    </row>
    <row r="684" spans="1:12" ht="15.75">
      <c r="A684" s="10">
        <v>390</v>
      </c>
      <c r="B684" s="1303">
        <v>4200</v>
      </c>
      <c r="C684" s="1791" t="s">
        <v>1221</v>
      </c>
      <c r="D684" s="1791"/>
      <c r="E684" s="1624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46">
        <f t="shared" si="127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46">
        <f t="shared" si="127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1223</v>
      </c>
      <c r="E686" s="687"/>
      <c r="F686" s="696">
        <f t="shared" si="129"/>
        <v>0</v>
      </c>
      <c r="G686" s="611"/>
      <c r="H686" s="612"/>
      <c r="I686" s="612"/>
      <c r="J686" s="613"/>
      <c r="K686" s="1646">
        <f t="shared" si="127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1224</v>
      </c>
      <c r="E687" s="687"/>
      <c r="F687" s="696">
        <f t="shared" si="129"/>
        <v>0</v>
      </c>
      <c r="G687" s="611"/>
      <c r="H687" s="612"/>
      <c r="I687" s="612"/>
      <c r="J687" s="613"/>
      <c r="K687" s="1646">
        <f t="shared" si="127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1225</v>
      </c>
      <c r="E688" s="687"/>
      <c r="F688" s="696">
        <f t="shared" si="129"/>
        <v>0</v>
      </c>
      <c r="G688" s="611"/>
      <c r="H688" s="612"/>
      <c r="I688" s="612"/>
      <c r="J688" s="613"/>
      <c r="K688" s="1646">
        <f t="shared" si="127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1226</v>
      </c>
      <c r="E689" s="687"/>
      <c r="F689" s="696">
        <f t="shared" si="129"/>
        <v>0</v>
      </c>
      <c r="G689" s="611"/>
      <c r="H689" s="612"/>
      <c r="I689" s="612"/>
      <c r="J689" s="613"/>
      <c r="K689" s="1646">
        <f t="shared" si="127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1227</v>
      </c>
      <c r="E690" s="691"/>
      <c r="F690" s="695">
        <f t="shared" si="129"/>
        <v>0</v>
      </c>
      <c r="G690" s="620"/>
      <c r="H690" s="621"/>
      <c r="I690" s="621"/>
      <c r="J690" s="622"/>
      <c r="K690" s="1646">
        <f t="shared" si="127"/>
      </c>
      <c r="L690" s="557"/>
    </row>
    <row r="691" spans="1:12" ht="15.75">
      <c r="A691" s="8">
        <v>402</v>
      </c>
      <c r="B691" s="1303">
        <v>4300</v>
      </c>
      <c r="C691" s="1791" t="s">
        <v>1228</v>
      </c>
      <c r="D691" s="1791"/>
      <c r="E691" s="1624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46">
        <f t="shared" si="127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1229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46">
        <f t="shared" si="127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1320</v>
      </c>
      <c r="E693" s="687"/>
      <c r="F693" s="696">
        <f t="shared" si="131"/>
        <v>0</v>
      </c>
      <c r="G693" s="611"/>
      <c r="H693" s="612"/>
      <c r="I693" s="612"/>
      <c r="J693" s="613"/>
      <c r="K693" s="1646">
        <f t="shared" si="127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1231</v>
      </c>
      <c r="E694" s="691"/>
      <c r="F694" s="695">
        <f t="shared" si="131"/>
        <v>0</v>
      </c>
      <c r="G694" s="620"/>
      <c r="H694" s="621"/>
      <c r="I694" s="621"/>
      <c r="J694" s="622"/>
      <c r="K694" s="1646">
        <f t="shared" si="127"/>
      </c>
      <c r="L694" s="557"/>
    </row>
    <row r="695" spans="1:12" ht="15.75">
      <c r="A695" s="9">
        <v>450</v>
      </c>
      <c r="B695" s="1303">
        <v>4400</v>
      </c>
      <c r="C695" s="1791" t="s">
        <v>1232</v>
      </c>
      <c r="D695" s="1791"/>
      <c r="E695" s="1624"/>
      <c r="F695" s="526">
        <f t="shared" si="131"/>
        <v>0</v>
      </c>
      <c r="G695" s="1418"/>
      <c r="H695" s="1419"/>
      <c r="I695" s="1419"/>
      <c r="J695" s="1420"/>
      <c r="K695" s="1646">
        <f t="shared" si="127"/>
      </c>
      <c r="L695" s="557"/>
    </row>
    <row r="696" spans="1:12" ht="15.75">
      <c r="A696" s="9">
        <v>495</v>
      </c>
      <c r="B696" s="1303">
        <v>4500</v>
      </c>
      <c r="C696" s="1791" t="s">
        <v>1295</v>
      </c>
      <c r="D696" s="1791"/>
      <c r="E696" s="1624"/>
      <c r="F696" s="526">
        <f t="shared" si="131"/>
        <v>0</v>
      </c>
      <c r="G696" s="1418"/>
      <c r="H696" s="1419"/>
      <c r="I696" s="1419"/>
      <c r="J696" s="1420"/>
      <c r="K696" s="1646">
        <f t="shared" si="127"/>
      </c>
      <c r="L696" s="557"/>
    </row>
    <row r="697" spans="1:12" ht="15.75">
      <c r="A697" s="10">
        <v>500</v>
      </c>
      <c r="B697" s="1303">
        <v>4600</v>
      </c>
      <c r="C697" s="1795" t="s">
        <v>1233</v>
      </c>
      <c r="D697" s="1796"/>
      <c r="E697" s="1624">
        <v>8100</v>
      </c>
      <c r="F697" s="526">
        <f t="shared" si="131"/>
        <v>6552</v>
      </c>
      <c r="G697" s="1418">
        <v>6552</v>
      </c>
      <c r="H697" s="1419"/>
      <c r="I697" s="1419"/>
      <c r="J697" s="1420"/>
      <c r="K697" s="1646">
        <f t="shared" si="127"/>
        <v>1</v>
      </c>
      <c r="L697" s="557"/>
    </row>
    <row r="698" spans="1:12" ht="15.75">
      <c r="A698" s="10">
        <v>505</v>
      </c>
      <c r="B698" s="1303">
        <v>4900</v>
      </c>
      <c r="C698" s="1791" t="s">
        <v>813</v>
      </c>
      <c r="D698" s="1791"/>
      <c r="E698" s="1624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46">
        <f t="shared" si="127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814</v>
      </c>
      <c r="E699" s="685"/>
      <c r="F699" s="694">
        <f>G699+H699+I699+J699</f>
        <v>0</v>
      </c>
      <c r="G699" s="608"/>
      <c r="H699" s="609"/>
      <c r="I699" s="609"/>
      <c r="J699" s="610"/>
      <c r="K699" s="1646">
        <f t="shared" si="127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815</v>
      </c>
      <c r="E700" s="691"/>
      <c r="F700" s="695">
        <f>G700+H700+I700+J700</f>
        <v>0</v>
      </c>
      <c r="G700" s="620"/>
      <c r="H700" s="621"/>
      <c r="I700" s="621"/>
      <c r="J700" s="622"/>
      <c r="K700" s="1646">
        <f t="shared" si="127"/>
      </c>
      <c r="L700" s="557"/>
    </row>
    <row r="701" spans="1:12" ht="15.75">
      <c r="A701" s="10">
        <v>520</v>
      </c>
      <c r="B701" s="1357">
        <v>5100</v>
      </c>
      <c r="C701" s="1797" t="s">
        <v>1234</v>
      </c>
      <c r="D701" s="1797"/>
      <c r="E701" s="1624"/>
      <c r="F701" s="526">
        <f>G701+H701+I701+J701</f>
        <v>0</v>
      </c>
      <c r="G701" s="1418"/>
      <c r="H701" s="1419"/>
      <c r="I701" s="1419"/>
      <c r="J701" s="1420"/>
      <c r="K701" s="1646">
        <f t="shared" si="127"/>
      </c>
      <c r="L701" s="557"/>
    </row>
    <row r="702" spans="1:12" ht="15.75">
      <c r="A702" s="10">
        <v>525</v>
      </c>
      <c r="B702" s="1357">
        <v>5200</v>
      </c>
      <c r="C702" s="1797" t="s">
        <v>1235</v>
      </c>
      <c r="D702" s="1797"/>
      <c r="E702" s="1624">
        <f aca="true" t="shared" si="133" ref="E702:J702">SUM(E703:E709)</f>
        <v>27000</v>
      </c>
      <c r="F702" s="526">
        <f t="shared" si="133"/>
        <v>4070</v>
      </c>
      <c r="G702" s="641">
        <f t="shared" si="133"/>
        <v>4070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46">
        <f t="shared" si="127"/>
        <v>1</v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1236</v>
      </c>
      <c r="E703" s="685">
        <v>27000</v>
      </c>
      <c r="F703" s="694">
        <f aca="true" t="shared" si="134" ref="F703:F709">G703+H703+I703+J703</f>
        <v>4070</v>
      </c>
      <c r="G703" s="608">
        <v>4070</v>
      </c>
      <c r="H703" s="609"/>
      <c r="I703" s="609"/>
      <c r="J703" s="610"/>
      <c r="K703" s="1646">
        <f t="shared" si="127"/>
        <v>1</v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1237</v>
      </c>
      <c r="E704" s="687"/>
      <c r="F704" s="696">
        <f t="shared" si="134"/>
        <v>0</v>
      </c>
      <c r="G704" s="611"/>
      <c r="H704" s="612"/>
      <c r="I704" s="612"/>
      <c r="J704" s="613"/>
      <c r="K704" s="1646">
        <f t="shared" si="127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4"/>
        <v>0</v>
      </c>
      <c r="G705" s="611"/>
      <c r="H705" s="612"/>
      <c r="I705" s="612"/>
      <c r="J705" s="613"/>
      <c r="K705" s="1646">
        <f t="shared" si="127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4"/>
        <v>0</v>
      </c>
      <c r="G706" s="611"/>
      <c r="H706" s="612"/>
      <c r="I706" s="612"/>
      <c r="J706" s="613"/>
      <c r="K706" s="1646">
        <f t="shared" si="127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4"/>
        <v>0</v>
      </c>
      <c r="G707" s="611"/>
      <c r="H707" s="612"/>
      <c r="I707" s="612"/>
      <c r="J707" s="613"/>
      <c r="K707" s="1646">
        <f t="shared" si="127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4"/>
        <v>0</v>
      </c>
      <c r="G708" s="611"/>
      <c r="H708" s="612"/>
      <c r="I708" s="612"/>
      <c r="J708" s="613"/>
      <c r="K708" s="1646">
        <f t="shared" si="127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4"/>
        <v>0</v>
      </c>
      <c r="G709" s="620"/>
      <c r="H709" s="621"/>
      <c r="I709" s="621"/>
      <c r="J709" s="622"/>
      <c r="K709" s="1646">
        <f t="shared" si="127"/>
      </c>
      <c r="L709" s="557"/>
    </row>
    <row r="710" spans="1:12" ht="15.75">
      <c r="A710" s="9">
        <v>685</v>
      </c>
      <c r="B710" s="1357">
        <v>5300</v>
      </c>
      <c r="C710" s="1797" t="s">
        <v>285</v>
      </c>
      <c r="D710" s="1797"/>
      <c r="E710" s="1624">
        <f aca="true" t="shared" si="135" ref="E710:J710">SUM(E711:E712)</f>
        <v>3000</v>
      </c>
      <c r="F710" s="526">
        <f t="shared" si="135"/>
        <v>2730</v>
      </c>
      <c r="G710" s="641">
        <f t="shared" si="135"/>
        <v>2730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46">
        <f t="shared" si="127"/>
        <v>1</v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1728</v>
      </c>
      <c r="E711" s="685">
        <v>3000</v>
      </c>
      <c r="F711" s="694">
        <f>G711+H711+I711+J711</f>
        <v>2730</v>
      </c>
      <c r="G711" s="608">
        <v>2730</v>
      </c>
      <c r="H711" s="609"/>
      <c r="I711" s="609"/>
      <c r="J711" s="610"/>
      <c r="K711" s="1646">
        <f t="shared" si="127"/>
        <v>1</v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6">
        <f t="shared" si="127"/>
      </c>
      <c r="L712" s="557"/>
    </row>
    <row r="713" spans="1:12" ht="15.75">
      <c r="A713" s="9">
        <v>700</v>
      </c>
      <c r="B713" s="1357">
        <v>5400</v>
      </c>
      <c r="C713" s="1797" t="s">
        <v>1251</v>
      </c>
      <c r="D713" s="1797"/>
      <c r="E713" s="1624"/>
      <c r="F713" s="526">
        <f>G713+H713+I713+J713</f>
        <v>0</v>
      </c>
      <c r="G713" s="1418"/>
      <c r="H713" s="1419"/>
      <c r="I713" s="1419"/>
      <c r="J713" s="1420"/>
      <c r="K713" s="1646">
        <f t="shared" si="127"/>
      </c>
      <c r="L713" s="557"/>
    </row>
    <row r="714" spans="1:12" ht="15.75">
      <c r="A714" s="9">
        <v>710</v>
      </c>
      <c r="B714" s="1303">
        <v>5500</v>
      </c>
      <c r="C714" s="1791" t="s">
        <v>1252</v>
      </c>
      <c r="D714" s="1791"/>
      <c r="E714" s="1624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46">
        <f t="shared" si="127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1253</v>
      </c>
      <c r="E715" s="685"/>
      <c r="F715" s="694">
        <f>G715+H715+I715+J715</f>
        <v>0</v>
      </c>
      <c r="G715" s="608"/>
      <c r="H715" s="609"/>
      <c r="I715" s="609"/>
      <c r="J715" s="610"/>
      <c r="K715" s="1646">
        <f t="shared" si="127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1254</v>
      </c>
      <c r="E716" s="687"/>
      <c r="F716" s="696">
        <f>G716+H716+I716+J716</f>
        <v>0</v>
      </c>
      <c r="G716" s="611"/>
      <c r="H716" s="612"/>
      <c r="I716" s="612"/>
      <c r="J716" s="613"/>
      <c r="K716" s="1646">
        <f t="shared" si="127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1255</v>
      </c>
      <c r="E717" s="687"/>
      <c r="F717" s="696">
        <f>G717+H717+I717+J717</f>
        <v>0</v>
      </c>
      <c r="G717" s="611"/>
      <c r="H717" s="612"/>
      <c r="I717" s="612"/>
      <c r="J717" s="613"/>
      <c r="K717" s="1646">
        <f t="shared" si="127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1256</v>
      </c>
      <c r="E718" s="691"/>
      <c r="F718" s="695">
        <f>G718+H718+I718+J718</f>
        <v>0</v>
      </c>
      <c r="G718" s="620"/>
      <c r="H718" s="621"/>
      <c r="I718" s="621"/>
      <c r="J718" s="622"/>
      <c r="K718" s="1646">
        <f t="shared" si="127"/>
      </c>
      <c r="L718" s="557"/>
    </row>
    <row r="719" spans="1:12" ht="15.75">
      <c r="A719" s="10">
        <v>735</v>
      </c>
      <c r="B719" s="1357">
        <v>5700</v>
      </c>
      <c r="C719" s="1792" t="s">
        <v>1798</v>
      </c>
      <c r="D719" s="1793"/>
      <c r="E719" s="1624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46">
        <f t="shared" si="127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1258</v>
      </c>
      <c r="E720" s="685"/>
      <c r="F720" s="694">
        <f>G720+H720+I720+J720</f>
        <v>0</v>
      </c>
      <c r="G720" s="608"/>
      <c r="H720" s="609"/>
      <c r="I720" s="609"/>
      <c r="J720" s="610"/>
      <c r="K720" s="1646">
        <f t="shared" si="127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1259</v>
      </c>
      <c r="E721" s="689"/>
      <c r="F721" s="697">
        <f>G721+H721+I721+J721</f>
        <v>0</v>
      </c>
      <c r="G721" s="675"/>
      <c r="H721" s="676"/>
      <c r="I721" s="676"/>
      <c r="J721" s="677"/>
      <c r="K721" s="1646">
        <f t="shared" si="127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1260</v>
      </c>
      <c r="E722" s="1629"/>
      <c r="F722" s="707">
        <f>G722+H722+I722+J722</f>
        <v>0</v>
      </c>
      <c r="G722" s="815"/>
      <c r="H722" s="1421"/>
      <c r="I722" s="1421"/>
      <c r="J722" s="1422"/>
      <c r="K722" s="1646">
        <f t="shared" si="127"/>
      </c>
      <c r="L722" s="557"/>
    </row>
    <row r="723" spans="1:12" ht="36" customHeight="1">
      <c r="A723" s="10">
        <v>755</v>
      </c>
      <c r="B723" s="1369"/>
      <c r="C723" s="1370"/>
      <c r="D723" s="1371"/>
      <c r="E723" s="1648"/>
      <c r="F723" s="832"/>
      <c r="G723" s="832"/>
      <c r="H723" s="832"/>
      <c r="I723" s="832"/>
      <c r="J723" s="833"/>
      <c r="K723" s="1646">
        <f t="shared" si="127"/>
      </c>
      <c r="L723" s="557"/>
    </row>
    <row r="724" spans="1:12" ht="15.75">
      <c r="A724" s="10">
        <v>760</v>
      </c>
      <c r="B724" s="1372">
        <v>98</v>
      </c>
      <c r="C724" s="1823" t="s">
        <v>1261</v>
      </c>
      <c r="D724" s="1824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6">
        <f t="shared" si="127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6">
        <f t="shared" si="127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6">
        <f t="shared" si="127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6">
        <f t="shared" si="127"/>
      </c>
      <c r="L727" s="557"/>
    </row>
    <row r="728" spans="1:12" ht="16.5" thickBot="1">
      <c r="A728" s="10">
        <v>785</v>
      </c>
      <c r="B728" s="1379"/>
      <c r="C728" s="1379" t="s">
        <v>666</v>
      </c>
      <c r="D728" s="1380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2347000</v>
      </c>
      <c r="F728" s="540">
        <f t="shared" si="138"/>
        <v>1944587</v>
      </c>
      <c r="G728" s="829">
        <f t="shared" si="138"/>
        <v>1569354</v>
      </c>
      <c r="H728" s="830">
        <f t="shared" si="138"/>
        <v>0</v>
      </c>
      <c r="I728" s="830">
        <f t="shared" si="138"/>
        <v>25288</v>
      </c>
      <c r="J728" s="831">
        <f t="shared" si="138"/>
        <v>349945</v>
      </c>
      <c r="K728" s="1646">
        <f t="shared" si="127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">
      <c r="A732" s="10">
        <v>810</v>
      </c>
      <c r="B732" s="1787" t="str">
        <f>$B$7</f>
        <v>ОТЧЕТНИ ДАННИ ПО ЕБК ЗА ИЗПЪЛНЕНИЕТО НА БЮДЖЕТА</v>
      </c>
      <c r="C732" s="1788"/>
      <c r="D732" s="1788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1011</v>
      </c>
      <c r="F733" s="1255" t="s">
        <v>878</v>
      </c>
      <c r="G733" s="848"/>
      <c r="H733" s="848"/>
      <c r="I733" s="848"/>
      <c r="J733" s="848"/>
      <c r="K733" s="4">
        <f>K728</f>
        <v>1</v>
      </c>
      <c r="L733" s="556"/>
    </row>
    <row r="734" spans="1:12" ht="18">
      <c r="A734" s="14">
        <v>525</v>
      </c>
      <c r="B734" s="1782">
        <f>$B$9</f>
        <v>0</v>
      </c>
      <c r="C734" s="1783"/>
      <c r="D734" s="1784"/>
      <c r="E734" s="1165">
        <f>$E$9</f>
        <v>42005</v>
      </c>
      <c r="F734" s="1259">
        <f>$F$9</f>
        <v>42308</v>
      </c>
      <c r="G734" s="848"/>
      <c r="H734" s="848"/>
      <c r="I734" s="848"/>
      <c r="J734" s="848"/>
      <c r="K734" s="4">
        <f>K728</f>
        <v>1</v>
      </c>
      <c r="L734" s="556"/>
    </row>
    <row r="735" spans="1:12" ht="1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8">
      <c r="A737" s="10">
        <v>822</v>
      </c>
      <c r="B737" s="1820" t="str">
        <f>$B$12</f>
        <v>Омбудсман</v>
      </c>
      <c r="C737" s="1821"/>
      <c r="D737" s="1822"/>
      <c r="E737" s="1262" t="s">
        <v>1777</v>
      </c>
      <c r="F737" s="1385" t="str">
        <f>$F$12</f>
        <v>4000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8">
      <c r="A739" s="10">
        <v>825</v>
      </c>
      <c r="B739" s="1386"/>
      <c r="C739" s="1386"/>
      <c r="D739" s="1387" t="s">
        <v>1897</v>
      </c>
      <c r="E739" s="1388">
        <f>$E$15</f>
        <v>0</v>
      </c>
      <c r="F739" s="1389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1321</v>
      </c>
      <c r="E740" s="848"/>
      <c r="F740" s="1391" t="s">
        <v>1014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1263</v>
      </c>
      <c r="C741" s="1393" t="s">
        <v>1264</v>
      </c>
      <c r="D741" s="1394" t="s">
        <v>1265</v>
      </c>
      <c r="E741" s="1395" t="s">
        <v>1266</v>
      </c>
      <c r="F741" s="1396" t="s">
        <v>1267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1268</v>
      </c>
      <c r="D742" s="1399" t="s">
        <v>1269</v>
      </c>
      <c r="E742" s="1423">
        <v>61</v>
      </c>
      <c r="F742" s="1424">
        <v>49</v>
      </c>
      <c r="G742" s="849"/>
      <c r="H742" s="849"/>
      <c r="I742" s="849"/>
      <c r="J742" s="849"/>
      <c r="K742" s="213">
        <f aca="true" t="shared" si="139" ref="K742:K763">(IF($E742&lt;&gt;0,$K$2,IF($F742&lt;&gt;0,$K$2,"")))</f>
        <v>1</v>
      </c>
      <c r="L742" s="556"/>
    </row>
    <row r="743" spans="1:12" ht="15.75">
      <c r="A743" s="10"/>
      <c r="B743" s="1400"/>
      <c r="C743" s="1401" t="s">
        <v>1270</v>
      </c>
      <c r="D743" s="1402" t="s">
        <v>1271</v>
      </c>
      <c r="E743" s="1425">
        <v>61</v>
      </c>
      <c r="F743" s="1426">
        <v>49</v>
      </c>
      <c r="G743" s="849"/>
      <c r="H743" s="849"/>
      <c r="I743" s="849"/>
      <c r="J743" s="849"/>
      <c r="K743" s="213">
        <f t="shared" si="139"/>
        <v>1</v>
      </c>
      <c r="L743" s="556"/>
    </row>
    <row r="744" spans="1:12" ht="15.75">
      <c r="A744" s="10"/>
      <c r="B744" s="1403"/>
      <c r="C744" s="1404" t="s">
        <v>1272</v>
      </c>
      <c r="D744" s="1405" t="s">
        <v>1273</v>
      </c>
      <c r="E744" s="1427"/>
      <c r="F744" s="1428"/>
      <c r="G744" s="849"/>
      <c r="H744" s="849"/>
      <c r="I744" s="849"/>
      <c r="J744" s="849"/>
      <c r="K744" s="213">
        <f t="shared" si="139"/>
      </c>
      <c r="L744" s="556"/>
    </row>
    <row r="745" spans="1:12" ht="15.75">
      <c r="A745" s="10"/>
      <c r="B745" s="1397"/>
      <c r="C745" s="1398" t="s">
        <v>1274</v>
      </c>
      <c r="D745" s="1399" t="s">
        <v>1275</v>
      </c>
      <c r="E745" s="1429">
        <v>61</v>
      </c>
      <c r="F745" s="1430">
        <v>50</v>
      </c>
      <c r="G745" s="849"/>
      <c r="H745" s="849"/>
      <c r="I745" s="849"/>
      <c r="J745" s="849"/>
      <c r="K745" s="213">
        <f t="shared" si="139"/>
        <v>1</v>
      </c>
      <c r="L745" s="556"/>
    </row>
    <row r="746" spans="1:12" ht="15.75">
      <c r="A746" s="10"/>
      <c r="B746" s="1400"/>
      <c r="C746" s="1401" t="s">
        <v>1276</v>
      </c>
      <c r="D746" s="1402" t="s">
        <v>1271</v>
      </c>
      <c r="E746" s="1425">
        <v>61</v>
      </c>
      <c r="F746" s="1426">
        <v>50</v>
      </c>
      <c r="G746" s="849"/>
      <c r="H746" s="849"/>
      <c r="I746" s="849"/>
      <c r="J746" s="849"/>
      <c r="K746" s="213">
        <f t="shared" si="139"/>
        <v>1</v>
      </c>
      <c r="L746" s="556"/>
    </row>
    <row r="747" spans="1:12" ht="15.75">
      <c r="A747" s="10"/>
      <c r="B747" s="1406"/>
      <c r="C747" s="1407" t="s">
        <v>1277</v>
      </c>
      <c r="D747" s="1408" t="s">
        <v>1278</v>
      </c>
      <c r="E747" s="1431"/>
      <c r="F747" s="1432"/>
      <c r="G747" s="849"/>
      <c r="H747" s="849"/>
      <c r="I747" s="849"/>
      <c r="J747" s="849"/>
      <c r="K747" s="213">
        <f t="shared" si="139"/>
      </c>
      <c r="L747" s="556"/>
    </row>
    <row r="748" spans="1:12" ht="15.75">
      <c r="A748" s="10"/>
      <c r="B748" s="1397"/>
      <c r="C748" s="1398" t="s">
        <v>1279</v>
      </c>
      <c r="D748" s="1399" t="s">
        <v>1280</v>
      </c>
      <c r="E748" s="1433"/>
      <c r="F748" s="1434"/>
      <c r="G748" s="849"/>
      <c r="H748" s="849"/>
      <c r="I748" s="849"/>
      <c r="J748" s="849"/>
      <c r="K748" s="213">
        <f t="shared" si="139"/>
      </c>
      <c r="L748" s="556"/>
    </row>
    <row r="749" spans="1:12" ht="15.75">
      <c r="A749" s="10"/>
      <c r="B749" s="1400"/>
      <c r="C749" s="1409" t="s">
        <v>1281</v>
      </c>
      <c r="D749" s="1410" t="s">
        <v>1282</v>
      </c>
      <c r="E749" s="1435"/>
      <c r="F749" s="1436"/>
      <c r="G749" s="849"/>
      <c r="H749" s="849"/>
      <c r="I749" s="849"/>
      <c r="J749" s="849"/>
      <c r="K749" s="213">
        <f t="shared" si="139"/>
      </c>
      <c r="L749" s="556"/>
    </row>
    <row r="750" spans="1:12" ht="15.75">
      <c r="A750" s="10"/>
      <c r="B750" s="1406"/>
      <c r="C750" s="1404" t="s">
        <v>1283</v>
      </c>
      <c r="D750" s="1405" t="s">
        <v>1284</v>
      </c>
      <c r="E750" s="1437"/>
      <c r="F750" s="1438"/>
      <c r="G750" s="849"/>
      <c r="H750" s="849"/>
      <c r="I750" s="849"/>
      <c r="J750" s="849"/>
      <c r="K750" s="213">
        <f t="shared" si="139"/>
      </c>
      <c r="L750" s="556"/>
    </row>
    <row r="751" spans="1:12" ht="15.75">
      <c r="A751" s="10"/>
      <c r="B751" s="1397"/>
      <c r="C751" s="1398" t="s">
        <v>1285</v>
      </c>
      <c r="D751" s="1399" t="s">
        <v>1286</v>
      </c>
      <c r="E751" s="1429"/>
      <c r="F751" s="1430">
        <v>3</v>
      </c>
      <c r="G751" s="849"/>
      <c r="H751" s="849"/>
      <c r="I751" s="849"/>
      <c r="J751" s="849"/>
      <c r="K751" s="213">
        <f t="shared" si="139"/>
        <v>1</v>
      </c>
      <c r="L751" s="556"/>
    </row>
    <row r="752" spans="1:12" ht="15.75">
      <c r="A752" s="10"/>
      <c r="B752" s="1400"/>
      <c r="C752" s="1409" t="s">
        <v>1287</v>
      </c>
      <c r="D752" s="1410" t="s">
        <v>1288</v>
      </c>
      <c r="E752" s="1439"/>
      <c r="F752" s="1440">
        <v>3</v>
      </c>
      <c r="G752" s="849"/>
      <c r="H752" s="849"/>
      <c r="I752" s="849"/>
      <c r="J752" s="849"/>
      <c r="K752" s="213">
        <f t="shared" si="139"/>
        <v>1</v>
      </c>
      <c r="L752" s="556"/>
    </row>
    <row r="753" spans="1:12" ht="15.75">
      <c r="A753" s="10"/>
      <c r="B753" s="1406"/>
      <c r="C753" s="1404" t="s">
        <v>1289</v>
      </c>
      <c r="D753" s="1405" t="s">
        <v>1290</v>
      </c>
      <c r="E753" s="1427"/>
      <c r="F753" s="1428"/>
      <c r="G753" s="849"/>
      <c r="H753" s="849"/>
      <c r="I753" s="849"/>
      <c r="J753" s="849"/>
      <c r="K753" s="213">
        <f t="shared" si="139"/>
      </c>
      <c r="L753" s="556"/>
    </row>
    <row r="754" spans="1:12" ht="15.75">
      <c r="A754" s="12"/>
      <c r="B754" s="1397"/>
      <c r="C754" s="1398" t="s">
        <v>1291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9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9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9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9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9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9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9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9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9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9"/>
      </c>
      <c r="L763" s="556"/>
    </row>
    <row r="764" spans="1:12" ht="16.5" thickTop="1">
      <c r="A764" s="12">
        <v>930</v>
      </c>
      <c r="B764" s="1414" t="s">
        <v>876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">
      <c r="A765" s="12">
        <v>931</v>
      </c>
      <c r="B765" s="1794" t="s">
        <v>378</v>
      </c>
      <c r="C765" s="1794"/>
      <c r="D765" s="1794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spans="1:12" ht="15">
      <c r="A767" s="11">
        <v>935</v>
      </c>
      <c r="B767" s="1228"/>
      <c r="C767" s="1228"/>
      <c r="D767" s="1249"/>
      <c r="E767" s="16"/>
      <c r="F767" s="16"/>
      <c r="G767" s="16"/>
      <c r="H767" s="16"/>
      <c r="I767" s="16"/>
      <c r="J767" s="16"/>
      <c r="K767" s="1649">
        <f>(IF($E897&lt;&gt;0,$K$2,IF($F897&lt;&gt;0,$K$2,IF($G897&lt;&gt;0,$K$2,IF($H897&lt;&gt;0,$K$2,IF($I897&lt;&gt;0,$K$2,IF($J897&lt;&gt;0,$K$2,"")))))))</f>
        <v>1</v>
      </c>
      <c r="L767" s="556"/>
    </row>
    <row r="768" spans="2:12" ht="15">
      <c r="B768" s="1228"/>
      <c r="C768" s="1250"/>
      <c r="D768" s="1251"/>
      <c r="E768" s="16"/>
      <c r="F768" s="16"/>
      <c r="G768" s="16"/>
      <c r="H768" s="16"/>
      <c r="I768" s="16"/>
      <c r="J768" s="16"/>
      <c r="K768" s="1649">
        <f>(IF($E897&lt;&gt;0,$K$2,IF($F897&lt;&gt;0,$K$2,IF($G897&lt;&gt;0,$K$2,IF($H897&lt;&gt;0,$K$2,IF($I897&lt;&gt;0,$K$2,IF($J897&lt;&gt;0,$K$2,"")))))))</f>
        <v>1</v>
      </c>
      <c r="L768" s="556"/>
    </row>
    <row r="769" spans="2:12" ht="36" customHeight="1">
      <c r="B769" s="1787" t="str">
        <f>$B$7</f>
        <v>ОТЧЕТНИ ДАННИ ПО ЕБК ЗА ИЗПЪЛНЕНИЕТО НА БЮДЖЕТА</v>
      </c>
      <c r="C769" s="1788"/>
      <c r="D769" s="1788"/>
      <c r="E769" s="1252"/>
      <c r="F769" s="1252"/>
      <c r="G769" s="1253"/>
      <c r="H769" s="1253"/>
      <c r="I769" s="1253"/>
      <c r="J769" s="1253"/>
      <c r="K769" s="1649">
        <f>(IF($E897&lt;&gt;0,$K$2,IF($F897&lt;&gt;0,$K$2,IF($G897&lt;&gt;0,$K$2,IF($H897&lt;&gt;0,$K$2,IF($I897&lt;&gt;0,$K$2,IF($J897&lt;&gt;0,$K$2,"")))))))</f>
        <v>1</v>
      </c>
      <c r="L769" s="556"/>
    </row>
    <row r="770" spans="2:12" ht="15.75">
      <c r="B770" s="847"/>
      <c r="C770" s="1226"/>
      <c r="D770" s="1254"/>
      <c r="E770" s="1255" t="s">
        <v>1011</v>
      </c>
      <c r="F770" s="1255" t="s">
        <v>878</v>
      </c>
      <c r="G770" s="848"/>
      <c r="H770" s="1256" t="s">
        <v>1900</v>
      </c>
      <c r="I770" s="1257"/>
      <c r="J770" s="1258"/>
      <c r="K770" s="1649">
        <f>(IF($E897&lt;&gt;0,$K$2,IF($F897&lt;&gt;0,$K$2,IF($G897&lt;&gt;0,$K$2,IF($H897&lt;&gt;0,$K$2,IF($I897&lt;&gt;0,$K$2,IF($J897&lt;&gt;0,$K$2,"")))))))</f>
        <v>1</v>
      </c>
      <c r="L770" s="556"/>
    </row>
    <row r="771" spans="2:12" ht="18">
      <c r="B771" s="1782">
        <f>$B$9</f>
        <v>0</v>
      </c>
      <c r="C771" s="1783"/>
      <c r="D771" s="1784"/>
      <c r="E771" s="1165">
        <f>$E$9</f>
        <v>42005</v>
      </c>
      <c r="F771" s="1259">
        <f>$F$9</f>
        <v>42308</v>
      </c>
      <c r="G771" s="848"/>
      <c r="H771" s="848"/>
      <c r="I771" s="848"/>
      <c r="J771" s="848"/>
      <c r="K771" s="1649">
        <f>(IF($E897&lt;&gt;0,$K$2,IF($F897&lt;&gt;0,$K$2,IF($G897&lt;&gt;0,$K$2,IF($H897&lt;&gt;0,$K$2,IF($I897&lt;&gt;0,$K$2,IF($J897&lt;&gt;0,$K$2,"")))))))</f>
        <v>1</v>
      </c>
      <c r="L771" s="556"/>
    </row>
    <row r="772" spans="2:12" ht="15">
      <c r="B772" s="1260" t="str">
        <f>$B$10</f>
        <v>                                                            (наименование на разпоредителя с бюджет)</v>
      </c>
      <c r="C772" s="847"/>
      <c r="D772" s="1229"/>
      <c r="E772" s="1261"/>
      <c r="F772" s="1261"/>
      <c r="G772" s="848"/>
      <c r="H772" s="848"/>
      <c r="I772" s="848"/>
      <c r="J772" s="848"/>
      <c r="K772" s="1649">
        <f>(IF($E897&lt;&gt;0,$K$2,IF($F897&lt;&gt;0,$K$2,IF($G897&lt;&gt;0,$K$2,IF($H897&lt;&gt;0,$K$2,IF($I897&lt;&gt;0,$K$2,IF($J897&lt;&gt;0,$K$2,"")))))))</f>
        <v>1</v>
      </c>
      <c r="L772" s="556"/>
    </row>
    <row r="773" spans="2:12" ht="15">
      <c r="B773" s="1260"/>
      <c r="C773" s="847"/>
      <c r="D773" s="1229"/>
      <c r="E773" s="1260"/>
      <c r="F773" s="847"/>
      <c r="G773" s="848"/>
      <c r="H773" s="848"/>
      <c r="I773" s="848"/>
      <c r="J773" s="848"/>
      <c r="K773" s="1649">
        <f>(IF($E897&lt;&gt;0,$K$2,IF($F897&lt;&gt;0,$K$2,IF($G897&lt;&gt;0,$K$2,IF($H897&lt;&gt;0,$K$2,IF($I897&lt;&gt;0,$K$2,IF($J897&lt;&gt;0,$K$2,"")))))))</f>
        <v>1</v>
      </c>
      <c r="L773" s="556"/>
    </row>
    <row r="774" spans="2:12" ht="18">
      <c r="B774" s="1820" t="str">
        <f>$B$12</f>
        <v>Омбудсман</v>
      </c>
      <c r="C774" s="1821"/>
      <c r="D774" s="1822"/>
      <c r="E774" s="1262" t="s">
        <v>1777</v>
      </c>
      <c r="F774" s="1263" t="str">
        <f>$F$12</f>
        <v>4000</v>
      </c>
      <c r="G774" s="1264"/>
      <c r="H774" s="848"/>
      <c r="I774" s="848"/>
      <c r="J774" s="848"/>
      <c r="K774" s="1649">
        <f>(IF($E897&lt;&gt;0,$K$2,IF($F897&lt;&gt;0,$K$2,IF($G897&lt;&gt;0,$K$2,IF($H897&lt;&gt;0,$K$2,IF($I897&lt;&gt;0,$K$2,IF($J897&lt;&gt;0,$K$2,"")))))))</f>
        <v>1</v>
      </c>
      <c r="L774" s="556"/>
    </row>
    <row r="775" spans="2:12" ht="15.75">
      <c r="B775" s="1265" t="str">
        <f>$B$13</f>
        <v>                                             (наименование на първостепенния разпоредител с бюджет)</v>
      </c>
      <c r="C775" s="847"/>
      <c r="D775" s="1229"/>
      <c r="E775" s="1266"/>
      <c r="F775" s="1267"/>
      <c r="G775" s="848"/>
      <c r="H775" s="848"/>
      <c r="I775" s="848"/>
      <c r="J775" s="848"/>
      <c r="K775" s="1649">
        <f>(IF($E897&lt;&gt;0,$K$2,IF($F897&lt;&gt;0,$K$2,IF($G897&lt;&gt;0,$K$2,IF($H897&lt;&gt;0,$K$2,IF($I897&lt;&gt;0,$K$2,IF($J897&lt;&gt;0,$K$2,"")))))))</f>
        <v>1</v>
      </c>
      <c r="L775" s="556"/>
    </row>
    <row r="776" spans="2:12" ht="18">
      <c r="B776" s="1268"/>
      <c r="C776" s="848"/>
      <c r="D776" s="1269" t="s">
        <v>1912</v>
      </c>
      <c r="E776" s="1270">
        <f>$E$15</f>
        <v>0</v>
      </c>
      <c r="F776" s="1621" t="str">
        <f>$F$15</f>
        <v>БЮДЖЕТ</v>
      </c>
      <c r="G776" s="848"/>
      <c r="H776" s="1271"/>
      <c r="I776" s="848"/>
      <c r="J776" s="1271"/>
      <c r="K776" s="1649">
        <f>(IF($E897&lt;&gt;0,$K$2,IF($F897&lt;&gt;0,$K$2,IF($G897&lt;&gt;0,$K$2,IF($H897&lt;&gt;0,$K$2,IF($I897&lt;&gt;0,$K$2,IF($J897&lt;&gt;0,$K$2,"")))))))</f>
        <v>1</v>
      </c>
      <c r="L776" s="556"/>
    </row>
    <row r="777" spans="2:12" ht="16.5" thickBot="1">
      <c r="B777" s="847"/>
      <c r="C777" s="1226"/>
      <c r="D777" s="1254"/>
      <c r="E777" s="1267"/>
      <c r="F777" s="1272"/>
      <c r="G777" s="1273"/>
      <c r="H777" s="1273"/>
      <c r="I777" s="1273"/>
      <c r="J777" s="1274" t="s">
        <v>1014</v>
      </c>
      <c r="K777" s="1649">
        <f>(IF($E897&lt;&gt;0,$K$2,IF($F897&lt;&gt;0,$K$2,IF($G897&lt;&gt;0,$K$2,IF($H897&lt;&gt;0,$K$2,IF($I897&lt;&gt;0,$K$2,IF($J897&lt;&gt;0,$K$2,"")))))))</f>
        <v>1</v>
      </c>
      <c r="L777" s="556"/>
    </row>
    <row r="778" spans="2:12" ht="16.5">
      <c r="B778" s="1275"/>
      <c r="C778" s="1276"/>
      <c r="D778" s="1277" t="s">
        <v>1314</v>
      </c>
      <c r="E778" s="1278" t="s">
        <v>1016</v>
      </c>
      <c r="F778" s="537" t="s">
        <v>1792</v>
      </c>
      <c r="G778" s="1279"/>
      <c r="H778" s="1280"/>
      <c r="I778" s="1279"/>
      <c r="J778" s="1281"/>
      <c r="K778" s="1649">
        <f>(IF($E897&lt;&gt;0,$K$2,IF($F897&lt;&gt;0,$K$2,IF($G897&lt;&gt;0,$K$2,IF($H897&lt;&gt;0,$K$2,IF($I897&lt;&gt;0,$K$2,IF($J897&lt;&gt;0,$K$2,"")))))))</f>
        <v>1</v>
      </c>
      <c r="L778" s="556"/>
    </row>
    <row r="779" spans="2:12" ht="55.5" customHeight="1">
      <c r="B779" s="1282" t="s">
        <v>932</v>
      </c>
      <c r="C779" s="1283" t="s">
        <v>1018</v>
      </c>
      <c r="D779" s="1284" t="s">
        <v>1315</v>
      </c>
      <c r="E779" s="1285">
        <v>2015</v>
      </c>
      <c r="F779" s="538" t="s">
        <v>1790</v>
      </c>
      <c r="G779" s="1286" t="s">
        <v>1789</v>
      </c>
      <c r="H779" s="1287" t="s">
        <v>1308</v>
      </c>
      <c r="I779" s="1288" t="s">
        <v>1778</v>
      </c>
      <c r="J779" s="1289" t="s">
        <v>1779</v>
      </c>
      <c r="K779" s="1649">
        <f>(IF($E897&lt;&gt;0,$K$2,IF($F897&lt;&gt;0,$K$2,IF($G897&lt;&gt;0,$K$2,IF($H897&lt;&gt;0,$K$2,IF($I897&lt;&gt;0,$K$2,IF($J897&lt;&gt;0,$K$2,"")))))))</f>
        <v>1</v>
      </c>
      <c r="L779" s="556"/>
    </row>
    <row r="780" spans="2:12" ht="69" customHeight="1">
      <c r="B780" s="1290"/>
      <c r="C780" s="1291"/>
      <c r="D780" s="1292" t="s">
        <v>669</v>
      </c>
      <c r="E780" s="517" t="s">
        <v>396</v>
      </c>
      <c r="F780" s="517" t="s">
        <v>397</v>
      </c>
      <c r="G780" s="842" t="s">
        <v>1322</v>
      </c>
      <c r="H780" s="843" t="s">
        <v>1323</v>
      </c>
      <c r="I780" s="843" t="s">
        <v>1294</v>
      </c>
      <c r="J780" s="844" t="s">
        <v>1752</v>
      </c>
      <c r="K780" s="1649">
        <f>(IF($E897&lt;&gt;0,$K$2,IF($F897&lt;&gt;0,$K$2,IF($G897&lt;&gt;0,$K$2,IF($H897&lt;&gt;0,$K$2,IF($I897&lt;&gt;0,$K$2,IF($J897&lt;&gt;0,$K$2,"")))))))</f>
        <v>1</v>
      </c>
      <c r="L780" s="556"/>
    </row>
    <row r="781" spans="2:12" ht="15.75">
      <c r="B781" s="1293"/>
      <c r="C781" s="1642">
        <v>0</v>
      </c>
      <c r="D781" s="1643" t="s">
        <v>300</v>
      </c>
      <c r="E781" s="442"/>
      <c r="F781" s="845"/>
      <c r="G781" s="1294"/>
      <c r="H781" s="851"/>
      <c r="I781" s="851"/>
      <c r="J781" s="852"/>
      <c r="K781" s="1649">
        <f>(IF($E897&lt;&gt;0,$K$2,IF($F897&lt;&gt;0,$K$2,IF($G897&lt;&gt;0,$K$2,IF($H897&lt;&gt;0,$K$2,IF($I897&lt;&gt;0,$K$2,IF($J897&lt;&gt;0,$K$2,"")))))))</f>
        <v>1</v>
      </c>
      <c r="L781" s="556"/>
    </row>
    <row r="782" spans="2:12" ht="15.75">
      <c r="B782" s="1295"/>
      <c r="C782" s="1645">
        <f>VLOOKUP(D783,EBK_DEIN2,2,FALSE)</f>
        <v>5532</v>
      </c>
      <c r="D782" s="1644" t="s">
        <v>1734</v>
      </c>
      <c r="E782" s="845"/>
      <c r="F782" s="845"/>
      <c r="G782" s="1296"/>
      <c r="H782" s="853"/>
      <c r="I782" s="853"/>
      <c r="J782" s="854"/>
      <c r="K782" s="1649">
        <f>(IF($E897&lt;&gt;0,$K$2,IF($F897&lt;&gt;0,$K$2,IF($G897&lt;&gt;0,$K$2,IF($H897&lt;&gt;0,$K$2,IF($I897&lt;&gt;0,$K$2,IF($J897&lt;&gt;0,$K$2,"")))))))</f>
        <v>1</v>
      </c>
      <c r="L782" s="556"/>
    </row>
    <row r="783" spans="2:12" ht="15.75">
      <c r="B783" s="1297"/>
      <c r="C783" s="1298">
        <f>+C782</f>
        <v>5532</v>
      </c>
      <c r="D783" s="1641" t="s">
        <v>1137</v>
      </c>
      <c r="E783" s="845"/>
      <c r="F783" s="845"/>
      <c r="G783" s="1296"/>
      <c r="H783" s="853"/>
      <c r="I783" s="853"/>
      <c r="J783" s="854"/>
      <c r="K783" s="1649">
        <f>(IF($E897&lt;&gt;0,$K$2,IF($F897&lt;&gt;0,$K$2,IF($G897&lt;&gt;0,$K$2,IF($H897&lt;&gt;0,$K$2,IF($I897&lt;&gt;0,$K$2,IF($J897&lt;&gt;0,$K$2,"")))))))</f>
        <v>1</v>
      </c>
      <c r="L783" s="556"/>
    </row>
    <row r="784" spans="2:12" ht="15">
      <c r="B784" s="1299"/>
      <c r="C784" s="1300"/>
      <c r="D784" s="1301" t="s">
        <v>1316</v>
      </c>
      <c r="E784" s="845"/>
      <c r="F784" s="845"/>
      <c r="G784" s="1302"/>
      <c r="H784" s="855"/>
      <c r="I784" s="855"/>
      <c r="J784" s="856"/>
      <c r="K784" s="1649">
        <f>(IF($E897&lt;&gt;0,$K$2,IF($F897&lt;&gt;0,$K$2,IF($G897&lt;&gt;0,$K$2,IF($H897&lt;&gt;0,$K$2,IF($I897&lt;&gt;0,$K$2,IF($J897&lt;&gt;0,$K$2,"")))))))</f>
        <v>1</v>
      </c>
      <c r="L784" s="556"/>
    </row>
    <row r="785" spans="2:12" ht="15.75">
      <c r="B785" s="1303">
        <v>100</v>
      </c>
      <c r="C785" s="1819" t="s">
        <v>670</v>
      </c>
      <c r="D785" s="1796"/>
      <c r="E785" s="1647">
        <f aca="true" t="shared" si="140" ref="E785:J785">SUM(E786:E787)</f>
        <v>0</v>
      </c>
      <c r="F785" s="524">
        <f t="shared" si="140"/>
        <v>0</v>
      </c>
      <c r="G785" s="641">
        <f t="shared" si="140"/>
        <v>0</v>
      </c>
      <c r="H785" s="642">
        <f t="shared" si="140"/>
        <v>0</v>
      </c>
      <c r="I785" s="642">
        <f t="shared" si="140"/>
        <v>0</v>
      </c>
      <c r="J785" s="643">
        <f t="shared" si="140"/>
        <v>0</v>
      </c>
      <c r="K785" s="1646">
        <f>(IF($E785&lt;&gt;0,$K$2,IF($F785&lt;&gt;0,$K$2,IF($G785&lt;&gt;0,$K$2,IF($H785&lt;&gt;0,$K$2,IF($I785&lt;&gt;0,$K$2,IF($J785&lt;&gt;0,$K$2,"")))))))</f>
      </c>
      <c r="L785" s="557"/>
    </row>
    <row r="786" spans="2:12" ht="15.75">
      <c r="B786" s="1304"/>
      <c r="C786" s="1305">
        <v>101</v>
      </c>
      <c r="D786" s="1306" t="s">
        <v>671</v>
      </c>
      <c r="E786" s="685"/>
      <c r="F786" s="694">
        <f>G786+H786+I786+J786</f>
        <v>0</v>
      </c>
      <c r="G786" s="608"/>
      <c r="H786" s="609"/>
      <c r="I786" s="609"/>
      <c r="J786" s="610"/>
      <c r="K786" s="1646">
        <f aca="true" t="shared" si="141" ref="K786:K849">(IF($E786&lt;&gt;0,$K$2,IF($F786&lt;&gt;0,$K$2,IF($G786&lt;&gt;0,$K$2,IF($H786&lt;&gt;0,$K$2,IF($I786&lt;&gt;0,$K$2,IF($J786&lt;&gt;0,$K$2,"")))))))</f>
      </c>
      <c r="L786" s="557"/>
    </row>
    <row r="787" spans="1:12" ht="36" customHeight="1">
      <c r="A787" s="361"/>
      <c r="B787" s="1304"/>
      <c r="C787" s="1307">
        <v>102</v>
      </c>
      <c r="D787" s="1308" t="s">
        <v>672</v>
      </c>
      <c r="E787" s="691"/>
      <c r="F787" s="695">
        <f>G787+H787+I787+J787</f>
        <v>0</v>
      </c>
      <c r="G787" s="620"/>
      <c r="H787" s="621"/>
      <c r="I787" s="621"/>
      <c r="J787" s="622"/>
      <c r="K787" s="1646">
        <f t="shared" si="141"/>
      </c>
      <c r="L787" s="557"/>
    </row>
    <row r="788" spans="1:12" ht="15.75">
      <c r="A788" s="361"/>
      <c r="B788" s="1303">
        <v>200</v>
      </c>
      <c r="C788" s="1798" t="s">
        <v>673</v>
      </c>
      <c r="D788" s="1798"/>
      <c r="E788" s="1647">
        <f aca="true" t="shared" si="142" ref="E788:J788">SUM(E789:E793)</f>
        <v>3606</v>
      </c>
      <c r="F788" s="524">
        <f t="shared" si="142"/>
        <v>6610</v>
      </c>
      <c r="G788" s="641">
        <f t="shared" si="142"/>
        <v>5202</v>
      </c>
      <c r="H788" s="642">
        <f t="shared" si="142"/>
        <v>0</v>
      </c>
      <c r="I788" s="642">
        <f t="shared" si="142"/>
        <v>0</v>
      </c>
      <c r="J788" s="643">
        <f t="shared" si="142"/>
        <v>1408</v>
      </c>
      <c r="K788" s="1646">
        <f t="shared" si="141"/>
        <v>1</v>
      </c>
      <c r="L788" s="557"/>
    </row>
    <row r="789" spans="1:12" ht="15.75">
      <c r="A789" s="5"/>
      <c r="B789" s="1309"/>
      <c r="C789" s="1305">
        <v>201</v>
      </c>
      <c r="D789" s="1306" t="s">
        <v>674</v>
      </c>
      <c r="E789" s="685">
        <v>3475</v>
      </c>
      <c r="F789" s="694">
        <f>G789+H789+I789+J789</f>
        <v>6339</v>
      </c>
      <c r="G789" s="608">
        <v>4931</v>
      </c>
      <c r="H789" s="609"/>
      <c r="I789" s="609"/>
      <c r="J789" s="610">
        <v>1408</v>
      </c>
      <c r="K789" s="1646">
        <f t="shared" si="141"/>
        <v>1</v>
      </c>
      <c r="L789" s="557"/>
    </row>
    <row r="790" spans="1:12" ht="15.75">
      <c r="A790" s="361"/>
      <c r="B790" s="1310"/>
      <c r="C790" s="1311">
        <v>202</v>
      </c>
      <c r="D790" s="1312" t="s">
        <v>675</v>
      </c>
      <c r="E790" s="687"/>
      <c r="F790" s="696">
        <f>G790+H790+I790+J790</f>
        <v>0</v>
      </c>
      <c r="G790" s="611"/>
      <c r="H790" s="612"/>
      <c r="I790" s="612"/>
      <c r="J790" s="613"/>
      <c r="K790" s="1646">
        <f t="shared" si="141"/>
      </c>
      <c r="L790" s="557"/>
    </row>
    <row r="791" spans="1:12" ht="31.5">
      <c r="A791" s="5"/>
      <c r="B791" s="1313"/>
      <c r="C791" s="1311">
        <v>205</v>
      </c>
      <c r="D791" s="1312" t="s">
        <v>1170</v>
      </c>
      <c r="E791" s="687"/>
      <c r="F791" s="696">
        <f>G791+H791+I791+J791</f>
        <v>0</v>
      </c>
      <c r="G791" s="611"/>
      <c r="H791" s="612"/>
      <c r="I791" s="612"/>
      <c r="J791" s="613"/>
      <c r="K791" s="1646">
        <f t="shared" si="141"/>
      </c>
      <c r="L791" s="557"/>
    </row>
    <row r="792" spans="1:12" ht="15.75">
      <c r="A792" s="361"/>
      <c r="B792" s="1313"/>
      <c r="C792" s="1311">
        <v>208</v>
      </c>
      <c r="D792" s="1314" t="s">
        <v>1171</v>
      </c>
      <c r="E792" s="687"/>
      <c r="F792" s="696">
        <f>G792+H792+I792+J792</f>
        <v>0</v>
      </c>
      <c r="G792" s="611"/>
      <c r="H792" s="612"/>
      <c r="I792" s="612"/>
      <c r="J792" s="613"/>
      <c r="K792" s="1646">
        <f t="shared" si="141"/>
      </c>
      <c r="L792" s="557"/>
    </row>
    <row r="793" spans="1:12" ht="15.75">
      <c r="A793" s="474"/>
      <c r="B793" s="1309"/>
      <c r="C793" s="1307">
        <v>209</v>
      </c>
      <c r="D793" s="1315" t="s">
        <v>1172</v>
      </c>
      <c r="E793" s="691">
        <v>131</v>
      </c>
      <c r="F793" s="695">
        <f>G793+H793+I793+J793</f>
        <v>271</v>
      </c>
      <c r="G793" s="620">
        <v>271</v>
      </c>
      <c r="H793" s="621"/>
      <c r="I793" s="621"/>
      <c r="J793" s="622"/>
      <c r="K793" s="1646">
        <f t="shared" si="141"/>
        <v>1</v>
      </c>
      <c r="L793" s="557"/>
    </row>
    <row r="794" spans="1:12" ht="15.75">
      <c r="A794" s="5"/>
      <c r="B794" s="1303">
        <v>500</v>
      </c>
      <c r="C794" s="1799" t="s">
        <v>1173</v>
      </c>
      <c r="D794" s="1799"/>
      <c r="E794" s="1647">
        <f aca="true" t="shared" si="143" ref="E794:J794">SUM(E795:E799)</f>
        <v>674</v>
      </c>
      <c r="F794" s="524">
        <f t="shared" si="143"/>
        <v>1225</v>
      </c>
      <c r="G794" s="641">
        <f t="shared" si="143"/>
        <v>0</v>
      </c>
      <c r="H794" s="642">
        <f t="shared" si="143"/>
        <v>0</v>
      </c>
      <c r="I794" s="642">
        <f t="shared" si="143"/>
        <v>0</v>
      </c>
      <c r="J794" s="643">
        <f t="shared" si="143"/>
        <v>1225</v>
      </c>
      <c r="K794" s="1646">
        <f t="shared" si="141"/>
        <v>1</v>
      </c>
      <c r="L794" s="557"/>
    </row>
    <row r="795" spans="1:12" ht="31.5">
      <c r="A795" s="5"/>
      <c r="B795" s="1309"/>
      <c r="C795" s="1316">
        <v>551</v>
      </c>
      <c r="D795" s="1317" t="s">
        <v>1174</v>
      </c>
      <c r="E795" s="685">
        <v>379</v>
      </c>
      <c r="F795" s="694">
        <f aca="true" t="shared" si="144" ref="F795:F800">G795+H795+I795+J795</f>
        <v>694</v>
      </c>
      <c r="G795" s="1604">
        <v>0</v>
      </c>
      <c r="H795" s="1605">
        <v>0</v>
      </c>
      <c r="I795" s="1605">
        <v>0</v>
      </c>
      <c r="J795" s="610">
        <v>694</v>
      </c>
      <c r="K795" s="1646">
        <f t="shared" si="141"/>
        <v>1</v>
      </c>
      <c r="L795" s="557"/>
    </row>
    <row r="796" spans="1:12" ht="15.75">
      <c r="A796" s="5"/>
      <c r="B796" s="1309"/>
      <c r="C796" s="1318">
        <f>C795+1</f>
        <v>552</v>
      </c>
      <c r="D796" s="1319" t="s">
        <v>1175</v>
      </c>
      <c r="E796" s="687"/>
      <c r="F796" s="696">
        <f t="shared" si="144"/>
        <v>0</v>
      </c>
      <c r="G796" s="1606">
        <v>0</v>
      </c>
      <c r="H796" s="1607">
        <v>0</v>
      </c>
      <c r="I796" s="1607">
        <v>0</v>
      </c>
      <c r="J796" s="613"/>
      <c r="K796" s="1646">
        <f t="shared" si="141"/>
      </c>
      <c r="L796" s="557"/>
    </row>
    <row r="797" spans="1:12" ht="15.75">
      <c r="A797" s="9">
        <v>5</v>
      </c>
      <c r="B797" s="1320"/>
      <c r="C797" s="1318">
        <v>560</v>
      </c>
      <c r="D797" s="1321" t="s">
        <v>1176</v>
      </c>
      <c r="E797" s="687">
        <v>194</v>
      </c>
      <c r="F797" s="696">
        <f t="shared" si="144"/>
        <v>346</v>
      </c>
      <c r="G797" s="1606">
        <v>0</v>
      </c>
      <c r="H797" s="1607">
        <v>0</v>
      </c>
      <c r="I797" s="1607">
        <v>0</v>
      </c>
      <c r="J797" s="613">
        <v>346</v>
      </c>
      <c r="K797" s="1646">
        <f t="shared" si="141"/>
        <v>1</v>
      </c>
      <c r="L797" s="557"/>
    </row>
    <row r="798" spans="1:12" ht="15.75">
      <c r="A798" s="10">
        <v>10</v>
      </c>
      <c r="B798" s="1320"/>
      <c r="C798" s="1318">
        <v>580</v>
      </c>
      <c r="D798" s="1319" t="s">
        <v>1177</v>
      </c>
      <c r="E798" s="687">
        <v>101</v>
      </c>
      <c r="F798" s="696">
        <f t="shared" si="144"/>
        <v>185</v>
      </c>
      <c r="G798" s="1606">
        <v>0</v>
      </c>
      <c r="H798" s="1607">
        <v>0</v>
      </c>
      <c r="I798" s="1607">
        <v>0</v>
      </c>
      <c r="J798" s="613">
        <v>185</v>
      </c>
      <c r="K798" s="1646">
        <f t="shared" si="141"/>
        <v>1</v>
      </c>
      <c r="L798" s="557"/>
    </row>
    <row r="799" spans="1:12" ht="31.5">
      <c r="A799" s="10">
        <v>15</v>
      </c>
      <c r="B799" s="1309"/>
      <c r="C799" s="1322">
        <v>590</v>
      </c>
      <c r="D799" s="1323" t="s">
        <v>1178</v>
      </c>
      <c r="E799" s="691"/>
      <c r="F799" s="695">
        <f t="shared" si="144"/>
        <v>0</v>
      </c>
      <c r="G799" s="620"/>
      <c r="H799" s="621"/>
      <c r="I799" s="621"/>
      <c r="J799" s="622"/>
      <c r="K799" s="1646">
        <f t="shared" si="141"/>
      </c>
      <c r="L799" s="557"/>
    </row>
    <row r="800" spans="1:12" ht="15.75">
      <c r="A800" s="9">
        <v>35</v>
      </c>
      <c r="B800" s="1303">
        <v>800</v>
      </c>
      <c r="C800" s="1801" t="s">
        <v>1317</v>
      </c>
      <c r="D800" s="1802"/>
      <c r="E800" s="1624"/>
      <c r="F800" s="526">
        <f t="shared" si="144"/>
        <v>0</v>
      </c>
      <c r="G800" s="1418"/>
      <c r="H800" s="1419"/>
      <c r="I800" s="1419"/>
      <c r="J800" s="1420"/>
      <c r="K800" s="1646">
        <f t="shared" si="141"/>
      </c>
      <c r="L800" s="557"/>
    </row>
    <row r="801" spans="1:12" ht="15.75">
      <c r="A801" s="10">
        <v>40</v>
      </c>
      <c r="B801" s="1303">
        <v>1000</v>
      </c>
      <c r="C801" s="1798" t="s">
        <v>1180</v>
      </c>
      <c r="D801" s="1798"/>
      <c r="E801" s="1624">
        <f aca="true" t="shared" si="145" ref="E801:J801">SUM(E802:E818)</f>
        <v>0</v>
      </c>
      <c r="F801" s="526">
        <f t="shared" si="145"/>
        <v>0</v>
      </c>
      <c r="G801" s="641">
        <f t="shared" si="145"/>
        <v>0</v>
      </c>
      <c r="H801" s="642">
        <f t="shared" si="145"/>
        <v>0</v>
      </c>
      <c r="I801" s="642">
        <f t="shared" si="145"/>
        <v>0</v>
      </c>
      <c r="J801" s="643">
        <f t="shared" si="145"/>
        <v>0</v>
      </c>
      <c r="K801" s="1646">
        <f t="shared" si="141"/>
      </c>
      <c r="L801" s="557"/>
    </row>
    <row r="802" spans="1:12" ht="15.75">
      <c r="A802" s="10">
        <v>45</v>
      </c>
      <c r="B802" s="1310"/>
      <c r="C802" s="1305">
        <v>1011</v>
      </c>
      <c r="D802" s="1324" t="s">
        <v>1181</v>
      </c>
      <c r="E802" s="685"/>
      <c r="F802" s="694">
        <f aca="true" t="shared" si="146" ref="F802:F818">G802+H802+I802+J802</f>
        <v>0</v>
      </c>
      <c r="G802" s="608"/>
      <c r="H802" s="609"/>
      <c r="I802" s="609"/>
      <c r="J802" s="610"/>
      <c r="K802" s="1646">
        <f t="shared" si="141"/>
      </c>
      <c r="L802" s="557"/>
    </row>
    <row r="803" spans="1:12" ht="15.75">
      <c r="A803" s="10">
        <v>50</v>
      </c>
      <c r="B803" s="1310"/>
      <c r="C803" s="1311">
        <v>1012</v>
      </c>
      <c r="D803" s="1312" t="s">
        <v>1182</v>
      </c>
      <c r="E803" s="687"/>
      <c r="F803" s="696">
        <f t="shared" si="146"/>
        <v>0</v>
      </c>
      <c r="G803" s="611"/>
      <c r="H803" s="612"/>
      <c r="I803" s="612"/>
      <c r="J803" s="613"/>
      <c r="K803" s="1646">
        <f t="shared" si="141"/>
      </c>
      <c r="L803" s="557"/>
    </row>
    <row r="804" spans="1:12" ht="15.75">
      <c r="A804" s="10">
        <v>55</v>
      </c>
      <c r="B804" s="1310"/>
      <c r="C804" s="1311">
        <v>1013</v>
      </c>
      <c r="D804" s="1312" t="s">
        <v>1183</v>
      </c>
      <c r="E804" s="687"/>
      <c r="F804" s="696">
        <f t="shared" si="146"/>
        <v>0</v>
      </c>
      <c r="G804" s="611"/>
      <c r="H804" s="612"/>
      <c r="I804" s="612"/>
      <c r="J804" s="613"/>
      <c r="K804" s="1646">
        <f t="shared" si="141"/>
      </c>
      <c r="L804" s="557"/>
    </row>
    <row r="805" spans="1:12" ht="15.75">
      <c r="A805" s="10">
        <v>60</v>
      </c>
      <c r="B805" s="1310"/>
      <c r="C805" s="1311">
        <v>1014</v>
      </c>
      <c r="D805" s="1312" t="s">
        <v>1184</v>
      </c>
      <c r="E805" s="687"/>
      <c r="F805" s="696">
        <f t="shared" si="146"/>
        <v>0</v>
      </c>
      <c r="G805" s="611"/>
      <c r="H805" s="612"/>
      <c r="I805" s="612"/>
      <c r="J805" s="613"/>
      <c r="K805" s="1646">
        <f t="shared" si="141"/>
      </c>
      <c r="L805" s="557"/>
    </row>
    <row r="806" spans="1:12" ht="15.75">
      <c r="A806" s="9">
        <v>65</v>
      </c>
      <c r="B806" s="1310"/>
      <c r="C806" s="1311">
        <v>1015</v>
      </c>
      <c r="D806" s="1312" t="s">
        <v>1185</v>
      </c>
      <c r="E806" s="687"/>
      <c r="F806" s="696">
        <f t="shared" si="146"/>
        <v>0</v>
      </c>
      <c r="G806" s="611"/>
      <c r="H806" s="612"/>
      <c r="I806" s="612"/>
      <c r="J806" s="613"/>
      <c r="K806" s="1646">
        <f t="shared" si="141"/>
      </c>
      <c r="L806" s="557"/>
    </row>
    <row r="807" spans="1:12" ht="15.75">
      <c r="A807" s="10">
        <v>70</v>
      </c>
      <c r="B807" s="1310"/>
      <c r="C807" s="1325">
        <v>1016</v>
      </c>
      <c r="D807" s="1326" t="s">
        <v>1186</v>
      </c>
      <c r="E807" s="689"/>
      <c r="F807" s="697">
        <f t="shared" si="146"/>
        <v>0</v>
      </c>
      <c r="G807" s="675"/>
      <c r="H807" s="676"/>
      <c r="I807" s="676"/>
      <c r="J807" s="677"/>
      <c r="K807" s="1646">
        <f t="shared" si="141"/>
      </c>
      <c r="L807" s="557"/>
    </row>
    <row r="808" spans="1:12" ht="15.75">
      <c r="A808" s="10">
        <v>75</v>
      </c>
      <c r="B808" s="1304"/>
      <c r="C808" s="1327">
        <v>1020</v>
      </c>
      <c r="D808" s="1328" t="s">
        <v>1187</v>
      </c>
      <c r="E808" s="1625"/>
      <c r="F808" s="699">
        <f t="shared" si="146"/>
        <v>0</v>
      </c>
      <c r="G808" s="617"/>
      <c r="H808" s="618"/>
      <c r="I808" s="618"/>
      <c r="J808" s="619"/>
      <c r="K808" s="1646">
        <f t="shared" si="141"/>
      </c>
      <c r="L808" s="557"/>
    </row>
    <row r="809" spans="1:12" ht="15.75">
      <c r="A809" s="10">
        <v>80</v>
      </c>
      <c r="B809" s="1310"/>
      <c r="C809" s="1329">
        <v>1030</v>
      </c>
      <c r="D809" s="1330" t="s">
        <v>1188</v>
      </c>
      <c r="E809" s="1626"/>
      <c r="F809" s="701">
        <f t="shared" si="146"/>
        <v>0</v>
      </c>
      <c r="G809" s="614"/>
      <c r="H809" s="615"/>
      <c r="I809" s="615"/>
      <c r="J809" s="616"/>
      <c r="K809" s="1646">
        <f t="shared" si="141"/>
      </c>
      <c r="L809" s="557"/>
    </row>
    <row r="810" spans="1:12" ht="15.75">
      <c r="A810" s="10">
        <v>85</v>
      </c>
      <c r="B810" s="1310"/>
      <c r="C810" s="1327">
        <v>1051</v>
      </c>
      <c r="D810" s="1331" t="s">
        <v>1189</v>
      </c>
      <c r="E810" s="1625"/>
      <c r="F810" s="699">
        <f t="shared" si="146"/>
        <v>0</v>
      </c>
      <c r="G810" s="617"/>
      <c r="H810" s="618"/>
      <c r="I810" s="618"/>
      <c r="J810" s="619"/>
      <c r="K810" s="1646">
        <f t="shared" si="141"/>
      </c>
      <c r="L810" s="557"/>
    </row>
    <row r="811" spans="1:12" ht="15.75">
      <c r="A811" s="10">
        <v>90</v>
      </c>
      <c r="B811" s="1310"/>
      <c r="C811" s="1311">
        <v>1052</v>
      </c>
      <c r="D811" s="1312" t="s">
        <v>1190</v>
      </c>
      <c r="E811" s="687"/>
      <c r="F811" s="696">
        <f t="shared" si="146"/>
        <v>0</v>
      </c>
      <c r="G811" s="611"/>
      <c r="H811" s="612"/>
      <c r="I811" s="612"/>
      <c r="J811" s="613"/>
      <c r="K811" s="1646">
        <f t="shared" si="141"/>
      </c>
      <c r="L811" s="557"/>
    </row>
    <row r="812" spans="1:12" ht="15.75">
      <c r="A812" s="9">
        <v>115</v>
      </c>
      <c r="B812" s="1310"/>
      <c r="C812" s="1329">
        <v>1053</v>
      </c>
      <c r="D812" s="1330" t="s">
        <v>1796</v>
      </c>
      <c r="E812" s="1626"/>
      <c r="F812" s="701">
        <f t="shared" si="146"/>
        <v>0</v>
      </c>
      <c r="G812" s="614"/>
      <c r="H812" s="615"/>
      <c r="I812" s="615"/>
      <c r="J812" s="616"/>
      <c r="K812" s="1646">
        <f t="shared" si="141"/>
      </c>
      <c r="L812" s="557"/>
    </row>
    <row r="813" spans="1:12" ht="15.75">
      <c r="A813" s="9">
        <v>125</v>
      </c>
      <c r="B813" s="1310"/>
      <c r="C813" s="1327">
        <v>1062</v>
      </c>
      <c r="D813" s="1328" t="s">
        <v>1191</v>
      </c>
      <c r="E813" s="1625"/>
      <c r="F813" s="699">
        <f t="shared" si="146"/>
        <v>0</v>
      </c>
      <c r="G813" s="617"/>
      <c r="H813" s="618"/>
      <c r="I813" s="618"/>
      <c r="J813" s="619"/>
      <c r="K813" s="1646">
        <f t="shared" si="141"/>
      </c>
      <c r="L813" s="557"/>
    </row>
    <row r="814" spans="1:12" ht="15.75">
      <c r="A814" s="10">
        <v>130</v>
      </c>
      <c r="B814" s="1310"/>
      <c r="C814" s="1329">
        <v>1063</v>
      </c>
      <c r="D814" s="1332" t="s">
        <v>1744</v>
      </c>
      <c r="E814" s="1626"/>
      <c r="F814" s="701">
        <f t="shared" si="146"/>
        <v>0</v>
      </c>
      <c r="G814" s="614"/>
      <c r="H814" s="615"/>
      <c r="I814" s="615"/>
      <c r="J814" s="616"/>
      <c r="K814" s="1646">
        <f t="shared" si="141"/>
      </c>
      <c r="L814" s="557"/>
    </row>
    <row r="815" spans="1:12" ht="15.75">
      <c r="A815" s="10">
        <v>135</v>
      </c>
      <c r="B815" s="1310"/>
      <c r="C815" s="1333">
        <v>1069</v>
      </c>
      <c r="D815" s="1334" t="s">
        <v>1192</v>
      </c>
      <c r="E815" s="1627"/>
      <c r="F815" s="703">
        <f t="shared" si="146"/>
        <v>0</v>
      </c>
      <c r="G815" s="805"/>
      <c r="H815" s="806"/>
      <c r="I815" s="806"/>
      <c r="J815" s="768"/>
      <c r="K815" s="1646">
        <f t="shared" si="141"/>
      </c>
      <c r="L815" s="557"/>
    </row>
    <row r="816" spans="1:12" ht="15.75">
      <c r="A816" s="10">
        <v>140</v>
      </c>
      <c r="B816" s="1304"/>
      <c r="C816" s="1327">
        <v>1091</v>
      </c>
      <c r="D816" s="1331" t="s">
        <v>1797</v>
      </c>
      <c r="E816" s="1625"/>
      <c r="F816" s="699">
        <f t="shared" si="146"/>
        <v>0</v>
      </c>
      <c r="G816" s="617"/>
      <c r="H816" s="618"/>
      <c r="I816" s="618"/>
      <c r="J816" s="619"/>
      <c r="K816" s="1646">
        <f t="shared" si="141"/>
      </c>
      <c r="L816" s="557"/>
    </row>
    <row r="817" spans="1:12" ht="15.75">
      <c r="A817" s="10">
        <v>145</v>
      </c>
      <c r="B817" s="1310"/>
      <c r="C817" s="1311">
        <v>1092</v>
      </c>
      <c r="D817" s="1312" t="s">
        <v>1406</v>
      </c>
      <c r="E817" s="687"/>
      <c r="F817" s="696">
        <f t="shared" si="146"/>
        <v>0</v>
      </c>
      <c r="G817" s="611"/>
      <c r="H817" s="612"/>
      <c r="I817" s="612"/>
      <c r="J817" s="613"/>
      <c r="K817" s="1646">
        <f t="shared" si="141"/>
      </c>
      <c r="L817" s="557"/>
    </row>
    <row r="818" spans="1:12" ht="15.75">
      <c r="A818" s="10">
        <v>150</v>
      </c>
      <c r="B818" s="1310"/>
      <c r="C818" s="1307">
        <v>1098</v>
      </c>
      <c r="D818" s="1335" t="s">
        <v>1193</v>
      </c>
      <c r="E818" s="691"/>
      <c r="F818" s="695">
        <f t="shared" si="146"/>
        <v>0</v>
      </c>
      <c r="G818" s="620"/>
      <c r="H818" s="621"/>
      <c r="I818" s="621"/>
      <c r="J818" s="622"/>
      <c r="K818" s="1646">
        <f t="shared" si="141"/>
      </c>
      <c r="L818" s="557"/>
    </row>
    <row r="819" spans="1:12" ht="15.75">
      <c r="A819" s="10">
        <v>155</v>
      </c>
      <c r="B819" s="1303">
        <v>1900</v>
      </c>
      <c r="C819" s="1791" t="s">
        <v>809</v>
      </c>
      <c r="D819" s="1791"/>
      <c r="E819" s="1624">
        <f aca="true" t="shared" si="147" ref="E819:J819">SUM(E820:E822)</f>
        <v>0</v>
      </c>
      <c r="F819" s="526">
        <f t="shared" si="147"/>
        <v>0</v>
      </c>
      <c r="G819" s="641">
        <f t="shared" si="147"/>
        <v>0</v>
      </c>
      <c r="H819" s="642">
        <f t="shared" si="147"/>
        <v>0</v>
      </c>
      <c r="I819" s="642">
        <f t="shared" si="147"/>
        <v>0</v>
      </c>
      <c r="J819" s="643">
        <f t="shared" si="147"/>
        <v>0</v>
      </c>
      <c r="K819" s="1646">
        <f t="shared" si="141"/>
      </c>
      <c r="L819" s="557"/>
    </row>
    <row r="820" spans="1:12" ht="31.5">
      <c r="A820" s="10">
        <v>160</v>
      </c>
      <c r="B820" s="1310"/>
      <c r="C820" s="1305">
        <v>1901</v>
      </c>
      <c r="D820" s="1336" t="s">
        <v>810</v>
      </c>
      <c r="E820" s="685"/>
      <c r="F820" s="694">
        <f>G820+H820+I820+J820</f>
        <v>0</v>
      </c>
      <c r="G820" s="608"/>
      <c r="H820" s="609"/>
      <c r="I820" s="609"/>
      <c r="J820" s="610"/>
      <c r="K820" s="1646">
        <f t="shared" si="141"/>
      </c>
      <c r="L820" s="557"/>
    </row>
    <row r="821" spans="1:12" ht="31.5">
      <c r="A821" s="10">
        <v>165</v>
      </c>
      <c r="B821" s="1337"/>
      <c r="C821" s="1311">
        <v>1981</v>
      </c>
      <c r="D821" s="1338" t="s">
        <v>811</v>
      </c>
      <c r="E821" s="687"/>
      <c r="F821" s="696">
        <f>G821+H821+I821+J821</f>
        <v>0</v>
      </c>
      <c r="G821" s="611"/>
      <c r="H821" s="612"/>
      <c r="I821" s="612"/>
      <c r="J821" s="613"/>
      <c r="K821" s="1646">
        <f t="shared" si="141"/>
      </c>
      <c r="L821" s="557"/>
    </row>
    <row r="822" spans="1:12" ht="31.5">
      <c r="A822" s="10">
        <v>175</v>
      </c>
      <c r="B822" s="1310"/>
      <c r="C822" s="1307">
        <v>1991</v>
      </c>
      <c r="D822" s="1339" t="s">
        <v>812</v>
      </c>
      <c r="E822" s="691"/>
      <c r="F822" s="695">
        <f>G822+H822+I822+J822</f>
        <v>0</v>
      </c>
      <c r="G822" s="620"/>
      <c r="H822" s="621"/>
      <c r="I822" s="621"/>
      <c r="J822" s="622"/>
      <c r="K822" s="1646">
        <f t="shared" si="141"/>
      </c>
      <c r="L822" s="557"/>
    </row>
    <row r="823" spans="1:12" ht="15.75">
      <c r="A823" s="10">
        <v>180</v>
      </c>
      <c r="B823" s="1303">
        <v>2100</v>
      </c>
      <c r="C823" s="1791" t="s">
        <v>1365</v>
      </c>
      <c r="D823" s="1791"/>
      <c r="E823" s="1624">
        <f aca="true" t="shared" si="148" ref="E823:J823">SUM(E824:E828)</f>
        <v>0</v>
      </c>
      <c r="F823" s="526">
        <f t="shared" si="148"/>
        <v>0</v>
      </c>
      <c r="G823" s="641">
        <f t="shared" si="148"/>
        <v>0</v>
      </c>
      <c r="H823" s="642">
        <f t="shared" si="148"/>
        <v>0</v>
      </c>
      <c r="I823" s="642">
        <f t="shared" si="148"/>
        <v>0</v>
      </c>
      <c r="J823" s="643">
        <f t="shared" si="148"/>
        <v>0</v>
      </c>
      <c r="K823" s="1646">
        <f t="shared" si="141"/>
      </c>
      <c r="L823" s="557"/>
    </row>
    <row r="824" spans="1:12" ht="15.75">
      <c r="A824" s="10">
        <v>185</v>
      </c>
      <c r="B824" s="1310"/>
      <c r="C824" s="1305">
        <v>2110</v>
      </c>
      <c r="D824" s="1340" t="s">
        <v>1194</v>
      </c>
      <c r="E824" s="685"/>
      <c r="F824" s="694">
        <f>G824+H824+I824+J824</f>
        <v>0</v>
      </c>
      <c r="G824" s="608"/>
      <c r="H824" s="609"/>
      <c r="I824" s="609"/>
      <c r="J824" s="610"/>
      <c r="K824" s="1646">
        <f t="shared" si="141"/>
      </c>
      <c r="L824" s="557"/>
    </row>
    <row r="825" spans="1:12" ht="15.75">
      <c r="A825" s="10">
        <v>190</v>
      </c>
      <c r="B825" s="1337"/>
      <c r="C825" s="1311">
        <v>2120</v>
      </c>
      <c r="D825" s="1314" t="s">
        <v>1195</v>
      </c>
      <c r="E825" s="687"/>
      <c r="F825" s="696">
        <f>G825+H825+I825+J825</f>
        <v>0</v>
      </c>
      <c r="G825" s="611"/>
      <c r="H825" s="612"/>
      <c r="I825" s="612"/>
      <c r="J825" s="613"/>
      <c r="K825" s="1646">
        <f t="shared" si="141"/>
      </c>
      <c r="L825" s="557"/>
    </row>
    <row r="826" spans="1:12" ht="15.75">
      <c r="A826" s="10">
        <v>200</v>
      </c>
      <c r="B826" s="1337"/>
      <c r="C826" s="1311">
        <v>2125</v>
      </c>
      <c r="D826" s="1314" t="s">
        <v>1318</v>
      </c>
      <c r="E826" s="687"/>
      <c r="F826" s="696">
        <f>G826+H826+I826+J826</f>
        <v>0</v>
      </c>
      <c r="G826" s="611"/>
      <c r="H826" s="612"/>
      <c r="I826" s="1607">
        <v>0</v>
      </c>
      <c r="J826" s="613"/>
      <c r="K826" s="1646">
        <f t="shared" si="141"/>
      </c>
      <c r="L826" s="557"/>
    </row>
    <row r="827" spans="1:12" ht="15.75">
      <c r="A827" s="10">
        <v>200</v>
      </c>
      <c r="B827" s="1309"/>
      <c r="C827" s="1311">
        <v>2140</v>
      </c>
      <c r="D827" s="1314" t="s">
        <v>1197</v>
      </c>
      <c r="E827" s="687"/>
      <c r="F827" s="696">
        <f>G827+H827+I827+J827</f>
        <v>0</v>
      </c>
      <c r="G827" s="611"/>
      <c r="H827" s="612"/>
      <c r="I827" s="1607">
        <v>0</v>
      </c>
      <c r="J827" s="613"/>
      <c r="K827" s="1646">
        <f t="shared" si="141"/>
      </c>
      <c r="L827" s="557"/>
    </row>
    <row r="828" spans="1:12" ht="15.75">
      <c r="A828" s="10">
        <v>205</v>
      </c>
      <c r="B828" s="1310"/>
      <c r="C828" s="1307">
        <v>2190</v>
      </c>
      <c r="D828" s="1341" t="s">
        <v>1198</v>
      </c>
      <c r="E828" s="691"/>
      <c r="F828" s="695">
        <f>G828+H828+I828+J828</f>
        <v>0</v>
      </c>
      <c r="G828" s="620"/>
      <c r="H828" s="621"/>
      <c r="I828" s="1609">
        <v>0</v>
      </c>
      <c r="J828" s="622"/>
      <c r="K828" s="1646">
        <f t="shared" si="141"/>
      </c>
      <c r="L828" s="557"/>
    </row>
    <row r="829" spans="1:12" ht="15.75">
      <c r="A829" s="10">
        <v>210</v>
      </c>
      <c r="B829" s="1303">
        <v>2200</v>
      </c>
      <c r="C829" s="1791" t="s">
        <v>1199</v>
      </c>
      <c r="D829" s="1791"/>
      <c r="E829" s="1624">
        <f aca="true" t="shared" si="149" ref="E829:J829">SUM(E830:E831)</f>
        <v>0</v>
      </c>
      <c r="F829" s="526">
        <f t="shared" si="149"/>
        <v>0</v>
      </c>
      <c r="G829" s="641">
        <f t="shared" si="149"/>
        <v>0</v>
      </c>
      <c r="H829" s="642">
        <f t="shared" si="149"/>
        <v>0</v>
      </c>
      <c r="I829" s="642">
        <f t="shared" si="149"/>
        <v>0</v>
      </c>
      <c r="J829" s="643">
        <f t="shared" si="149"/>
        <v>0</v>
      </c>
      <c r="K829" s="1646">
        <f t="shared" si="141"/>
      </c>
      <c r="L829" s="557"/>
    </row>
    <row r="830" spans="1:12" ht="15.75">
      <c r="A830" s="10">
        <v>215</v>
      </c>
      <c r="B830" s="1310"/>
      <c r="C830" s="1305">
        <v>2221</v>
      </c>
      <c r="D830" s="1306" t="s">
        <v>1727</v>
      </c>
      <c r="E830" s="685"/>
      <c r="F830" s="694">
        <f aca="true" t="shared" si="150" ref="F830:F835">G830+H830+I830+J830</f>
        <v>0</v>
      </c>
      <c r="G830" s="608"/>
      <c r="H830" s="609"/>
      <c r="I830" s="609"/>
      <c r="J830" s="610"/>
      <c r="K830" s="1646">
        <f t="shared" si="141"/>
      </c>
      <c r="L830" s="557"/>
    </row>
    <row r="831" spans="1:12" ht="15.75">
      <c r="A831" s="9">
        <v>220</v>
      </c>
      <c r="B831" s="1310"/>
      <c r="C831" s="1307">
        <v>2224</v>
      </c>
      <c r="D831" s="1308" t="s">
        <v>1200</v>
      </c>
      <c r="E831" s="691"/>
      <c r="F831" s="695">
        <f t="shared" si="150"/>
        <v>0</v>
      </c>
      <c r="G831" s="620"/>
      <c r="H831" s="621"/>
      <c r="I831" s="621"/>
      <c r="J831" s="622"/>
      <c r="K831" s="1646">
        <f t="shared" si="141"/>
      </c>
      <c r="L831" s="557"/>
    </row>
    <row r="832" spans="1:12" ht="15.75">
      <c r="A832" s="10">
        <v>225</v>
      </c>
      <c r="B832" s="1303">
        <v>2500</v>
      </c>
      <c r="C832" s="1791" t="s">
        <v>1201</v>
      </c>
      <c r="D832" s="1800"/>
      <c r="E832" s="1624"/>
      <c r="F832" s="526">
        <f t="shared" si="150"/>
        <v>0</v>
      </c>
      <c r="G832" s="1418"/>
      <c r="H832" s="1419"/>
      <c r="I832" s="1419"/>
      <c r="J832" s="1420"/>
      <c r="K832" s="1646">
        <f t="shared" si="141"/>
      </c>
      <c r="L832" s="557"/>
    </row>
    <row r="833" spans="1:12" ht="15.75">
      <c r="A833" s="10">
        <v>230</v>
      </c>
      <c r="B833" s="1303">
        <v>2600</v>
      </c>
      <c r="C833" s="1795" t="s">
        <v>1202</v>
      </c>
      <c r="D833" s="1796"/>
      <c r="E833" s="1624"/>
      <c r="F833" s="526">
        <f t="shared" si="150"/>
        <v>0</v>
      </c>
      <c r="G833" s="1418"/>
      <c r="H833" s="1419"/>
      <c r="I833" s="1419"/>
      <c r="J833" s="1420"/>
      <c r="K833" s="1646">
        <f t="shared" si="141"/>
      </c>
      <c r="L833" s="557"/>
    </row>
    <row r="834" spans="1:12" ht="15.75">
      <c r="A834" s="10">
        <v>245</v>
      </c>
      <c r="B834" s="1303">
        <v>2700</v>
      </c>
      <c r="C834" s="1795" t="s">
        <v>1203</v>
      </c>
      <c r="D834" s="1796"/>
      <c r="E834" s="1624"/>
      <c r="F834" s="526">
        <f t="shared" si="150"/>
        <v>0</v>
      </c>
      <c r="G834" s="1418"/>
      <c r="H834" s="1419"/>
      <c r="I834" s="1419"/>
      <c r="J834" s="1420"/>
      <c r="K834" s="1646">
        <f t="shared" si="141"/>
      </c>
      <c r="L834" s="557"/>
    </row>
    <row r="835" spans="1:12" ht="15.75">
      <c r="A835" s="9">
        <v>220</v>
      </c>
      <c r="B835" s="1303">
        <v>2800</v>
      </c>
      <c r="C835" s="1795" t="s">
        <v>1204</v>
      </c>
      <c r="D835" s="1796"/>
      <c r="E835" s="1624"/>
      <c r="F835" s="526">
        <f t="shared" si="150"/>
        <v>0</v>
      </c>
      <c r="G835" s="1418"/>
      <c r="H835" s="1419"/>
      <c r="I835" s="1419"/>
      <c r="J835" s="1420"/>
      <c r="K835" s="1646">
        <f t="shared" si="141"/>
      </c>
      <c r="L835" s="557"/>
    </row>
    <row r="836" spans="1:12" ht="15.75">
      <c r="A836" s="10">
        <v>225</v>
      </c>
      <c r="B836" s="1303">
        <v>2900</v>
      </c>
      <c r="C836" s="1791" t="s">
        <v>1205</v>
      </c>
      <c r="D836" s="1791"/>
      <c r="E836" s="1624">
        <f aca="true" t="shared" si="151" ref="E836:J836">SUM(E837:E842)</f>
        <v>0</v>
      </c>
      <c r="F836" s="526">
        <f t="shared" si="151"/>
        <v>0</v>
      </c>
      <c r="G836" s="641">
        <f t="shared" si="151"/>
        <v>0</v>
      </c>
      <c r="H836" s="642">
        <f t="shared" si="151"/>
        <v>0</v>
      </c>
      <c r="I836" s="642">
        <f t="shared" si="151"/>
        <v>0</v>
      </c>
      <c r="J836" s="643">
        <f t="shared" si="151"/>
        <v>0</v>
      </c>
      <c r="K836" s="1646">
        <f t="shared" si="141"/>
      </c>
      <c r="L836" s="557"/>
    </row>
    <row r="837" spans="1:12" ht="15.75">
      <c r="A837" s="10">
        <v>230</v>
      </c>
      <c r="B837" s="1342"/>
      <c r="C837" s="1305">
        <v>2920</v>
      </c>
      <c r="D837" s="1343" t="s">
        <v>1206</v>
      </c>
      <c r="E837" s="685"/>
      <c r="F837" s="694">
        <f aca="true" t="shared" si="152" ref="F837:F842">G837+H837+I837+J837</f>
        <v>0</v>
      </c>
      <c r="G837" s="608"/>
      <c r="H837" s="609"/>
      <c r="I837" s="609"/>
      <c r="J837" s="610"/>
      <c r="K837" s="1646">
        <f t="shared" si="141"/>
      </c>
      <c r="L837" s="557"/>
    </row>
    <row r="838" spans="1:12" ht="36" customHeight="1">
      <c r="A838" s="10">
        <v>235</v>
      </c>
      <c r="B838" s="1342"/>
      <c r="C838" s="1329">
        <v>2969</v>
      </c>
      <c r="D838" s="1344" t="s">
        <v>1207</v>
      </c>
      <c r="E838" s="1626"/>
      <c r="F838" s="701">
        <f t="shared" si="152"/>
        <v>0</v>
      </c>
      <c r="G838" s="614"/>
      <c r="H838" s="615"/>
      <c r="I838" s="615"/>
      <c r="J838" s="616"/>
      <c r="K838" s="1646">
        <f t="shared" si="141"/>
      </c>
      <c r="L838" s="557"/>
    </row>
    <row r="839" spans="1:12" ht="31.5">
      <c r="A839" s="10">
        <v>240</v>
      </c>
      <c r="B839" s="1342"/>
      <c r="C839" s="1345">
        <v>2970</v>
      </c>
      <c r="D839" s="1346" t="s">
        <v>1208</v>
      </c>
      <c r="E839" s="1628"/>
      <c r="F839" s="705">
        <f t="shared" si="152"/>
        <v>0</v>
      </c>
      <c r="G839" s="813"/>
      <c r="H839" s="814"/>
      <c r="I839" s="814"/>
      <c r="J839" s="789"/>
      <c r="K839" s="1646">
        <f t="shared" si="141"/>
      </c>
      <c r="L839" s="557"/>
    </row>
    <row r="840" spans="1:12" ht="15.75">
      <c r="A840" s="10">
        <v>245</v>
      </c>
      <c r="B840" s="1342"/>
      <c r="C840" s="1333">
        <v>2989</v>
      </c>
      <c r="D840" s="1347" t="s">
        <v>1209</v>
      </c>
      <c r="E840" s="1627"/>
      <c r="F840" s="703">
        <f t="shared" si="152"/>
        <v>0</v>
      </c>
      <c r="G840" s="805"/>
      <c r="H840" s="806"/>
      <c r="I840" s="806"/>
      <c r="J840" s="768"/>
      <c r="K840" s="1646">
        <f t="shared" si="141"/>
      </c>
      <c r="L840" s="557"/>
    </row>
    <row r="841" spans="1:12" ht="15.75">
      <c r="A841" s="9">
        <v>250</v>
      </c>
      <c r="B841" s="1310"/>
      <c r="C841" s="1327">
        <v>2991</v>
      </c>
      <c r="D841" s="1348" t="s">
        <v>1210</v>
      </c>
      <c r="E841" s="1625"/>
      <c r="F841" s="699">
        <f t="shared" si="152"/>
        <v>0</v>
      </c>
      <c r="G841" s="617"/>
      <c r="H841" s="618"/>
      <c r="I841" s="618"/>
      <c r="J841" s="619"/>
      <c r="K841" s="1646">
        <f t="shared" si="141"/>
      </c>
      <c r="L841" s="557"/>
    </row>
    <row r="842" spans="1:12" ht="15.75">
      <c r="A842" s="10">
        <v>255</v>
      </c>
      <c r="B842" s="1310"/>
      <c r="C842" s="1307">
        <v>2992</v>
      </c>
      <c r="D842" s="1349" t="s">
        <v>1211</v>
      </c>
      <c r="E842" s="691"/>
      <c r="F842" s="695">
        <f t="shared" si="152"/>
        <v>0</v>
      </c>
      <c r="G842" s="620"/>
      <c r="H842" s="621"/>
      <c r="I842" s="621"/>
      <c r="J842" s="622"/>
      <c r="K842" s="1646">
        <f t="shared" si="141"/>
      </c>
      <c r="L842" s="557"/>
    </row>
    <row r="843" spans="1:12" ht="15.75">
      <c r="A843" s="10">
        <v>265</v>
      </c>
      <c r="B843" s="1303">
        <v>3300</v>
      </c>
      <c r="C843" s="1350" t="s">
        <v>1212</v>
      </c>
      <c r="D843" s="1652"/>
      <c r="E843" s="1624">
        <f aca="true" t="shared" si="153" ref="E843:J843">SUM(E844:E849)</f>
        <v>0</v>
      </c>
      <c r="F843" s="526">
        <f t="shared" si="153"/>
        <v>0</v>
      </c>
      <c r="G843" s="641">
        <f t="shared" si="153"/>
        <v>0</v>
      </c>
      <c r="H843" s="642">
        <f t="shared" si="153"/>
        <v>0</v>
      </c>
      <c r="I843" s="642">
        <f t="shared" si="153"/>
        <v>0</v>
      </c>
      <c r="J843" s="643">
        <f t="shared" si="153"/>
        <v>0</v>
      </c>
      <c r="K843" s="1646">
        <f t="shared" si="141"/>
      </c>
      <c r="L843" s="557"/>
    </row>
    <row r="844" spans="1:12" ht="15.75">
      <c r="A844" s="9">
        <v>270</v>
      </c>
      <c r="B844" s="1309"/>
      <c r="C844" s="1305">
        <v>3301</v>
      </c>
      <c r="D844" s="1351" t="s">
        <v>1213</v>
      </c>
      <c r="E844" s="685"/>
      <c r="F844" s="694">
        <f aca="true" t="shared" si="154" ref="F844:F852">G844+H844+I844+J844</f>
        <v>0</v>
      </c>
      <c r="G844" s="608"/>
      <c r="H844" s="609"/>
      <c r="I844" s="1605">
        <v>0</v>
      </c>
      <c r="J844" s="820">
        <v>0</v>
      </c>
      <c r="K844" s="1646">
        <f t="shared" si="141"/>
      </c>
      <c r="L844" s="557"/>
    </row>
    <row r="845" spans="1:12" ht="15.75">
      <c r="A845" s="9">
        <v>290</v>
      </c>
      <c r="B845" s="1309"/>
      <c r="C845" s="1311">
        <v>3302</v>
      </c>
      <c r="D845" s="1352" t="s">
        <v>1319</v>
      </c>
      <c r="E845" s="687"/>
      <c r="F845" s="696">
        <f t="shared" si="154"/>
        <v>0</v>
      </c>
      <c r="G845" s="611"/>
      <c r="H845" s="612"/>
      <c r="I845" s="1607">
        <v>0</v>
      </c>
      <c r="J845" s="821">
        <v>0</v>
      </c>
      <c r="K845" s="1646">
        <f t="shared" si="141"/>
      </c>
      <c r="L845" s="557"/>
    </row>
    <row r="846" spans="1:12" ht="15.75">
      <c r="A846" s="18">
        <v>320</v>
      </c>
      <c r="B846" s="1309"/>
      <c r="C846" s="1311">
        <v>3303</v>
      </c>
      <c r="D846" s="1352" t="s">
        <v>1214</v>
      </c>
      <c r="E846" s="687"/>
      <c r="F846" s="696">
        <f t="shared" si="154"/>
        <v>0</v>
      </c>
      <c r="G846" s="611"/>
      <c r="H846" s="612"/>
      <c r="I846" s="1607">
        <v>0</v>
      </c>
      <c r="J846" s="821">
        <v>0</v>
      </c>
      <c r="K846" s="1646">
        <f t="shared" si="141"/>
      </c>
      <c r="L846" s="557"/>
    </row>
    <row r="847" spans="1:12" ht="15.75">
      <c r="A847" s="9">
        <v>330</v>
      </c>
      <c r="B847" s="1309"/>
      <c r="C847" s="1311">
        <v>3304</v>
      </c>
      <c r="D847" s="1352" t="s">
        <v>1215</v>
      </c>
      <c r="E847" s="687"/>
      <c r="F847" s="696">
        <f t="shared" si="154"/>
        <v>0</v>
      </c>
      <c r="G847" s="611"/>
      <c r="H847" s="612"/>
      <c r="I847" s="1607">
        <v>0</v>
      </c>
      <c r="J847" s="821">
        <v>0</v>
      </c>
      <c r="K847" s="1646">
        <f t="shared" si="141"/>
      </c>
      <c r="L847" s="557"/>
    </row>
    <row r="848" spans="1:12" ht="30">
      <c r="A848" s="9">
        <v>350</v>
      </c>
      <c r="B848" s="1309"/>
      <c r="C848" s="1311">
        <v>3305</v>
      </c>
      <c r="D848" s="1352" t="s">
        <v>1216</v>
      </c>
      <c r="E848" s="687"/>
      <c r="F848" s="696">
        <f t="shared" si="154"/>
        <v>0</v>
      </c>
      <c r="G848" s="611"/>
      <c r="H848" s="612"/>
      <c r="I848" s="1607">
        <v>0</v>
      </c>
      <c r="J848" s="821">
        <v>0</v>
      </c>
      <c r="K848" s="1646">
        <f t="shared" si="141"/>
      </c>
      <c r="L848" s="557"/>
    </row>
    <row r="849" spans="1:12" ht="15.75">
      <c r="A849" s="10">
        <v>355</v>
      </c>
      <c r="B849" s="1309"/>
      <c r="C849" s="1307">
        <v>3306</v>
      </c>
      <c r="D849" s="1353" t="s">
        <v>1217</v>
      </c>
      <c r="E849" s="691"/>
      <c r="F849" s="695">
        <f t="shared" si="154"/>
        <v>0</v>
      </c>
      <c r="G849" s="620"/>
      <c r="H849" s="621"/>
      <c r="I849" s="1609">
        <v>0</v>
      </c>
      <c r="J849" s="1614">
        <v>0</v>
      </c>
      <c r="K849" s="1646">
        <f t="shared" si="141"/>
      </c>
      <c r="L849" s="557"/>
    </row>
    <row r="850" spans="1:12" ht="15.75">
      <c r="A850" s="10">
        <v>375</v>
      </c>
      <c r="B850" s="1303">
        <v>3900</v>
      </c>
      <c r="C850" s="1791" t="s">
        <v>1218</v>
      </c>
      <c r="D850" s="1791"/>
      <c r="E850" s="1624"/>
      <c r="F850" s="526">
        <f t="shared" si="154"/>
        <v>0</v>
      </c>
      <c r="G850" s="1418"/>
      <c r="H850" s="1419"/>
      <c r="I850" s="1419"/>
      <c r="J850" s="1420"/>
      <c r="K850" s="1646">
        <f aca="true" t="shared" si="155" ref="K850:K897">(IF($E850&lt;&gt;0,$K$2,IF($F850&lt;&gt;0,$K$2,IF($G850&lt;&gt;0,$K$2,IF($H850&lt;&gt;0,$K$2,IF($I850&lt;&gt;0,$K$2,IF($J850&lt;&gt;0,$K$2,"")))))))</f>
      </c>
      <c r="L850" s="557"/>
    </row>
    <row r="851" spans="1:12" ht="15.75">
      <c r="A851" s="10">
        <v>380</v>
      </c>
      <c r="B851" s="1303">
        <v>4000</v>
      </c>
      <c r="C851" s="1791" t="s">
        <v>1219</v>
      </c>
      <c r="D851" s="1791"/>
      <c r="E851" s="1624"/>
      <c r="F851" s="526">
        <f t="shared" si="154"/>
        <v>0</v>
      </c>
      <c r="G851" s="1418"/>
      <c r="H851" s="1419"/>
      <c r="I851" s="1419"/>
      <c r="J851" s="1420"/>
      <c r="K851" s="1646">
        <f t="shared" si="155"/>
      </c>
      <c r="L851" s="557"/>
    </row>
    <row r="852" spans="1:12" ht="15.75">
      <c r="A852" s="10">
        <v>385</v>
      </c>
      <c r="B852" s="1303">
        <v>4100</v>
      </c>
      <c r="C852" s="1791" t="s">
        <v>1220</v>
      </c>
      <c r="D852" s="1791"/>
      <c r="E852" s="1624"/>
      <c r="F852" s="526">
        <f t="shared" si="154"/>
        <v>0</v>
      </c>
      <c r="G852" s="1418"/>
      <c r="H852" s="1419"/>
      <c r="I852" s="1419"/>
      <c r="J852" s="1420"/>
      <c r="K852" s="1646">
        <f t="shared" si="155"/>
      </c>
      <c r="L852" s="557"/>
    </row>
    <row r="853" spans="1:12" ht="15.75">
      <c r="A853" s="10">
        <v>390</v>
      </c>
      <c r="B853" s="1303">
        <v>4200</v>
      </c>
      <c r="C853" s="1791" t="s">
        <v>1221</v>
      </c>
      <c r="D853" s="1791"/>
      <c r="E853" s="1624">
        <f aca="true" t="shared" si="156" ref="E853:J853">SUM(E854:E859)</f>
        <v>0</v>
      </c>
      <c r="F853" s="526">
        <f t="shared" si="156"/>
        <v>0</v>
      </c>
      <c r="G853" s="641">
        <f t="shared" si="156"/>
        <v>0</v>
      </c>
      <c r="H853" s="642">
        <f t="shared" si="156"/>
        <v>0</v>
      </c>
      <c r="I853" s="642">
        <f t="shared" si="156"/>
        <v>0</v>
      </c>
      <c r="J853" s="643">
        <f t="shared" si="156"/>
        <v>0</v>
      </c>
      <c r="K853" s="1646">
        <f t="shared" si="155"/>
      </c>
      <c r="L853" s="557"/>
    </row>
    <row r="854" spans="1:12" ht="15.75">
      <c r="A854" s="10">
        <v>395</v>
      </c>
      <c r="B854" s="1354"/>
      <c r="C854" s="1305">
        <v>4201</v>
      </c>
      <c r="D854" s="1306" t="s">
        <v>1222</v>
      </c>
      <c r="E854" s="685"/>
      <c r="F854" s="694">
        <f aca="true" t="shared" si="157" ref="F854:F859">G854+H854+I854+J854</f>
        <v>0</v>
      </c>
      <c r="G854" s="608"/>
      <c r="H854" s="609"/>
      <c r="I854" s="609"/>
      <c r="J854" s="610"/>
      <c r="K854" s="1646">
        <f t="shared" si="155"/>
      </c>
      <c r="L854" s="557"/>
    </row>
    <row r="855" spans="1:12" ht="15.75">
      <c r="A855" s="527">
        <v>397</v>
      </c>
      <c r="B855" s="1354"/>
      <c r="C855" s="1311">
        <v>4202</v>
      </c>
      <c r="D855" s="1355" t="s">
        <v>1223</v>
      </c>
      <c r="E855" s="687"/>
      <c r="F855" s="696">
        <f t="shared" si="157"/>
        <v>0</v>
      </c>
      <c r="G855" s="611"/>
      <c r="H855" s="612"/>
      <c r="I855" s="612"/>
      <c r="J855" s="613"/>
      <c r="K855" s="1646">
        <f t="shared" si="155"/>
      </c>
      <c r="L855" s="557"/>
    </row>
    <row r="856" spans="1:12" ht="15.75">
      <c r="A856" s="8">
        <v>398</v>
      </c>
      <c r="B856" s="1354"/>
      <c r="C856" s="1311">
        <v>4214</v>
      </c>
      <c r="D856" s="1355" t="s">
        <v>1224</v>
      </c>
      <c r="E856" s="687"/>
      <c r="F856" s="696">
        <f t="shared" si="157"/>
        <v>0</v>
      </c>
      <c r="G856" s="611"/>
      <c r="H856" s="612"/>
      <c r="I856" s="612"/>
      <c r="J856" s="613"/>
      <c r="K856" s="1646">
        <f t="shared" si="155"/>
      </c>
      <c r="L856" s="557"/>
    </row>
    <row r="857" spans="1:12" ht="15.75">
      <c r="A857" s="8">
        <v>399</v>
      </c>
      <c r="B857" s="1354"/>
      <c r="C857" s="1311">
        <v>4217</v>
      </c>
      <c r="D857" s="1355" t="s">
        <v>1225</v>
      </c>
      <c r="E857" s="687"/>
      <c r="F857" s="696">
        <f t="shared" si="157"/>
        <v>0</v>
      </c>
      <c r="G857" s="611"/>
      <c r="H857" s="612"/>
      <c r="I857" s="612"/>
      <c r="J857" s="613"/>
      <c r="K857" s="1646">
        <f t="shared" si="155"/>
      </c>
      <c r="L857" s="557"/>
    </row>
    <row r="858" spans="1:12" ht="31.5">
      <c r="A858" s="8">
        <v>400</v>
      </c>
      <c r="B858" s="1354"/>
      <c r="C858" s="1311">
        <v>4218</v>
      </c>
      <c r="D858" s="1312" t="s">
        <v>1226</v>
      </c>
      <c r="E858" s="687"/>
      <c r="F858" s="696">
        <f t="shared" si="157"/>
        <v>0</v>
      </c>
      <c r="G858" s="611"/>
      <c r="H858" s="612"/>
      <c r="I858" s="612"/>
      <c r="J858" s="613"/>
      <c r="K858" s="1646">
        <f t="shared" si="155"/>
      </c>
      <c r="L858" s="557"/>
    </row>
    <row r="859" spans="1:12" ht="15.75">
      <c r="A859" s="8">
        <v>401</v>
      </c>
      <c r="B859" s="1354"/>
      <c r="C859" s="1307">
        <v>4219</v>
      </c>
      <c r="D859" s="1339" t="s">
        <v>1227</v>
      </c>
      <c r="E859" s="691"/>
      <c r="F859" s="695">
        <f t="shared" si="157"/>
        <v>0</v>
      </c>
      <c r="G859" s="620"/>
      <c r="H859" s="621"/>
      <c r="I859" s="621"/>
      <c r="J859" s="622"/>
      <c r="K859" s="1646">
        <f t="shared" si="155"/>
      </c>
      <c r="L859" s="557"/>
    </row>
    <row r="860" spans="1:12" ht="15.75">
      <c r="A860" s="8">
        <v>402</v>
      </c>
      <c r="B860" s="1303">
        <v>4300</v>
      </c>
      <c r="C860" s="1791" t="s">
        <v>1228</v>
      </c>
      <c r="D860" s="1791"/>
      <c r="E860" s="1624">
        <f aca="true" t="shared" si="158" ref="E860:J860">SUM(E861:E863)</f>
        <v>0</v>
      </c>
      <c r="F860" s="526">
        <f t="shared" si="158"/>
        <v>0</v>
      </c>
      <c r="G860" s="641">
        <f t="shared" si="158"/>
        <v>0</v>
      </c>
      <c r="H860" s="642">
        <f t="shared" si="158"/>
        <v>0</v>
      </c>
      <c r="I860" s="642">
        <f t="shared" si="158"/>
        <v>0</v>
      </c>
      <c r="J860" s="643">
        <f t="shared" si="158"/>
        <v>0</v>
      </c>
      <c r="K860" s="1646">
        <f t="shared" si="155"/>
      </c>
      <c r="L860" s="557"/>
    </row>
    <row r="861" spans="1:12" ht="15.75">
      <c r="A861" s="19">
        <v>404</v>
      </c>
      <c r="B861" s="1354"/>
      <c r="C861" s="1305">
        <v>4301</v>
      </c>
      <c r="D861" s="1324" t="s">
        <v>1229</v>
      </c>
      <c r="E861" s="685"/>
      <c r="F861" s="694">
        <f aca="true" t="shared" si="159" ref="F861:F866">G861+H861+I861+J861</f>
        <v>0</v>
      </c>
      <c r="G861" s="608"/>
      <c r="H861" s="609"/>
      <c r="I861" s="609"/>
      <c r="J861" s="610"/>
      <c r="K861" s="1646">
        <f t="shared" si="155"/>
      </c>
      <c r="L861" s="557"/>
    </row>
    <row r="862" spans="1:12" ht="15.75">
      <c r="A862" s="19">
        <v>404</v>
      </c>
      <c r="B862" s="1354"/>
      <c r="C862" s="1311">
        <v>4302</v>
      </c>
      <c r="D862" s="1355" t="s">
        <v>1320</v>
      </c>
      <c r="E862" s="687"/>
      <c r="F862" s="696">
        <f t="shared" si="159"/>
        <v>0</v>
      </c>
      <c r="G862" s="611"/>
      <c r="H862" s="612"/>
      <c r="I862" s="612"/>
      <c r="J862" s="613"/>
      <c r="K862" s="1646">
        <f t="shared" si="155"/>
      </c>
      <c r="L862" s="557"/>
    </row>
    <row r="863" spans="1:12" ht="15.75">
      <c r="A863" s="9">
        <v>440</v>
      </c>
      <c r="B863" s="1354"/>
      <c r="C863" s="1307">
        <v>4309</v>
      </c>
      <c r="D863" s="1315" t="s">
        <v>1231</v>
      </c>
      <c r="E863" s="691"/>
      <c r="F863" s="695">
        <f t="shared" si="159"/>
        <v>0</v>
      </c>
      <c r="G863" s="620"/>
      <c r="H863" s="621"/>
      <c r="I863" s="621"/>
      <c r="J863" s="622"/>
      <c r="K863" s="1646">
        <f t="shared" si="155"/>
      </c>
      <c r="L863" s="557"/>
    </row>
    <row r="864" spans="1:12" ht="15.75">
      <c r="A864" s="9">
        <v>450</v>
      </c>
      <c r="B864" s="1303">
        <v>4400</v>
      </c>
      <c r="C864" s="1791" t="s">
        <v>1232</v>
      </c>
      <c r="D864" s="1791"/>
      <c r="E864" s="1624"/>
      <c r="F864" s="526">
        <f t="shared" si="159"/>
        <v>0</v>
      </c>
      <c r="G864" s="1418"/>
      <c r="H864" s="1419"/>
      <c r="I864" s="1419"/>
      <c r="J864" s="1420"/>
      <c r="K864" s="1646">
        <f t="shared" si="155"/>
      </c>
      <c r="L864" s="557"/>
    </row>
    <row r="865" spans="1:12" ht="15.75">
      <c r="A865" s="9">
        <v>495</v>
      </c>
      <c r="B865" s="1303">
        <v>4500</v>
      </c>
      <c r="C865" s="1791" t="s">
        <v>1295</v>
      </c>
      <c r="D865" s="1791"/>
      <c r="E865" s="1624"/>
      <c r="F865" s="526">
        <f t="shared" si="159"/>
        <v>0</v>
      </c>
      <c r="G865" s="1418"/>
      <c r="H865" s="1419"/>
      <c r="I865" s="1419"/>
      <c r="J865" s="1420"/>
      <c r="K865" s="1646">
        <f t="shared" si="155"/>
      </c>
      <c r="L865" s="557"/>
    </row>
    <row r="866" spans="1:12" ht="15.75">
      <c r="A866" s="10">
        <v>500</v>
      </c>
      <c r="B866" s="1303">
        <v>4600</v>
      </c>
      <c r="C866" s="1795" t="s">
        <v>1233</v>
      </c>
      <c r="D866" s="1796"/>
      <c r="E866" s="1624"/>
      <c r="F866" s="526">
        <f t="shared" si="159"/>
        <v>0</v>
      </c>
      <c r="G866" s="1418"/>
      <c r="H866" s="1419"/>
      <c r="I866" s="1419"/>
      <c r="J866" s="1420"/>
      <c r="K866" s="1646">
        <f t="shared" si="155"/>
      </c>
      <c r="L866" s="557"/>
    </row>
    <row r="867" spans="1:12" ht="15.75">
      <c r="A867" s="10">
        <v>505</v>
      </c>
      <c r="B867" s="1303">
        <v>4900</v>
      </c>
      <c r="C867" s="1791" t="s">
        <v>813</v>
      </c>
      <c r="D867" s="1791"/>
      <c r="E867" s="1624">
        <f aca="true" t="shared" si="160" ref="E867:J867">+E868+E869</f>
        <v>0</v>
      </c>
      <c r="F867" s="526">
        <f t="shared" si="160"/>
        <v>0</v>
      </c>
      <c r="G867" s="641">
        <f t="shared" si="160"/>
        <v>0</v>
      </c>
      <c r="H867" s="642">
        <f t="shared" si="160"/>
        <v>0</v>
      </c>
      <c r="I867" s="642">
        <f t="shared" si="160"/>
        <v>0</v>
      </c>
      <c r="J867" s="643">
        <f t="shared" si="160"/>
        <v>0</v>
      </c>
      <c r="K867" s="1646">
        <f t="shared" si="155"/>
      </c>
      <c r="L867" s="557"/>
    </row>
    <row r="868" spans="1:12" ht="15.75">
      <c r="A868" s="10">
        <v>510</v>
      </c>
      <c r="B868" s="1354"/>
      <c r="C868" s="1305">
        <v>4901</v>
      </c>
      <c r="D868" s="1356" t="s">
        <v>814</v>
      </c>
      <c r="E868" s="685"/>
      <c r="F868" s="694">
        <f>G868+H868+I868+J868</f>
        <v>0</v>
      </c>
      <c r="G868" s="608"/>
      <c r="H868" s="609"/>
      <c r="I868" s="609"/>
      <c r="J868" s="610"/>
      <c r="K868" s="1646">
        <f t="shared" si="155"/>
      </c>
      <c r="L868" s="557"/>
    </row>
    <row r="869" spans="1:12" ht="15.75">
      <c r="A869" s="10">
        <v>515</v>
      </c>
      <c r="B869" s="1354"/>
      <c r="C869" s="1307">
        <v>4902</v>
      </c>
      <c r="D869" s="1315" t="s">
        <v>815</v>
      </c>
      <c r="E869" s="691"/>
      <c r="F869" s="695">
        <f>G869+H869+I869+J869</f>
        <v>0</v>
      </c>
      <c r="G869" s="620"/>
      <c r="H869" s="621"/>
      <c r="I869" s="621"/>
      <c r="J869" s="622"/>
      <c r="K869" s="1646">
        <f t="shared" si="155"/>
      </c>
      <c r="L869" s="557"/>
    </row>
    <row r="870" spans="1:12" ht="15.75">
      <c r="A870" s="10">
        <v>520</v>
      </c>
      <c r="B870" s="1357">
        <v>5100</v>
      </c>
      <c r="C870" s="1797" t="s">
        <v>1234</v>
      </c>
      <c r="D870" s="1797"/>
      <c r="E870" s="1624"/>
      <c r="F870" s="526">
        <f>G870+H870+I870+J870</f>
        <v>0</v>
      </c>
      <c r="G870" s="1418"/>
      <c r="H870" s="1419"/>
      <c r="I870" s="1419"/>
      <c r="J870" s="1420"/>
      <c r="K870" s="1646">
        <f t="shared" si="155"/>
      </c>
      <c r="L870" s="557"/>
    </row>
    <row r="871" spans="1:12" ht="15.75">
      <c r="A871" s="10">
        <v>525</v>
      </c>
      <c r="B871" s="1357">
        <v>5200</v>
      </c>
      <c r="C871" s="1797" t="s">
        <v>1235</v>
      </c>
      <c r="D871" s="1797"/>
      <c r="E871" s="1624">
        <f aca="true" t="shared" si="161" ref="E871:J871">SUM(E872:E878)</f>
        <v>0</v>
      </c>
      <c r="F871" s="526">
        <f t="shared" si="161"/>
        <v>0</v>
      </c>
      <c r="G871" s="641">
        <f t="shared" si="161"/>
        <v>0</v>
      </c>
      <c r="H871" s="642">
        <f t="shared" si="161"/>
        <v>0</v>
      </c>
      <c r="I871" s="642">
        <f t="shared" si="161"/>
        <v>0</v>
      </c>
      <c r="J871" s="643">
        <f t="shared" si="161"/>
        <v>0</v>
      </c>
      <c r="K871" s="1646">
        <f t="shared" si="155"/>
      </c>
      <c r="L871" s="557"/>
    </row>
    <row r="872" spans="1:12" ht="15.75">
      <c r="A872" s="9">
        <v>635</v>
      </c>
      <c r="B872" s="1358"/>
      <c r="C872" s="1359">
        <v>5201</v>
      </c>
      <c r="D872" s="1360" t="s">
        <v>1236</v>
      </c>
      <c r="E872" s="685"/>
      <c r="F872" s="694">
        <f aca="true" t="shared" si="162" ref="F872:F878">G872+H872+I872+J872</f>
        <v>0</v>
      </c>
      <c r="G872" s="608"/>
      <c r="H872" s="609"/>
      <c r="I872" s="609"/>
      <c r="J872" s="610"/>
      <c r="K872" s="1646">
        <f t="shared" si="155"/>
      </c>
      <c r="L872" s="557"/>
    </row>
    <row r="873" spans="1:12" ht="15.75">
      <c r="A873" s="10">
        <v>640</v>
      </c>
      <c r="B873" s="1358"/>
      <c r="C873" s="1361">
        <v>5202</v>
      </c>
      <c r="D873" s="1362" t="s">
        <v>1237</v>
      </c>
      <c r="E873" s="687"/>
      <c r="F873" s="696">
        <f t="shared" si="162"/>
        <v>0</v>
      </c>
      <c r="G873" s="611"/>
      <c r="H873" s="612"/>
      <c r="I873" s="612"/>
      <c r="J873" s="613"/>
      <c r="K873" s="1646">
        <f t="shared" si="155"/>
      </c>
      <c r="L873" s="557"/>
    </row>
    <row r="874" spans="1:12" ht="15.75">
      <c r="A874" s="10">
        <v>645</v>
      </c>
      <c r="B874" s="1358"/>
      <c r="C874" s="1361">
        <v>5203</v>
      </c>
      <c r="D874" s="1362" t="s">
        <v>280</v>
      </c>
      <c r="E874" s="687"/>
      <c r="F874" s="696">
        <f t="shared" si="162"/>
        <v>0</v>
      </c>
      <c r="G874" s="611"/>
      <c r="H874" s="612"/>
      <c r="I874" s="612"/>
      <c r="J874" s="613"/>
      <c r="K874" s="1646">
        <f t="shared" si="155"/>
      </c>
      <c r="L874" s="557"/>
    </row>
    <row r="875" spans="1:12" ht="15.75">
      <c r="A875" s="10">
        <v>650</v>
      </c>
      <c r="B875" s="1358"/>
      <c r="C875" s="1361">
        <v>5204</v>
      </c>
      <c r="D875" s="1362" t="s">
        <v>281</v>
      </c>
      <c r="E875" s="687"/>
      <c r="F875" s="696">
        <f t="shared" si="162"/>
        <v>0</v>
      </c>
      <c r="G875" s="611"/>
      <c r="H875" s="612"/>
      <c r="I875" s="612"/>
      <c r="J875" s="613"/>
      <c r="K875" s="1646">
        <f t="shared" si="155"/>
      </c>
      <c r="L875" s="557"/>
    </row>
    <row r="876" spans="1:12" ht="15.75">
      <c r="A876" s="9">
        <v>655</v>
      </c>
      <c r="B876" s="1358"/>
      <c r="C876" s="1361">
        <v>5205</v>
      </c>
      <c r="D876" s="1362" t="s">
        <v>282</v>
      </c>
      <c r="E876" s="687"/>
      <c r="F876" s="696">
        <f t="shared" si="162"/>
        <v>0</v>
      </c>
      <c r="G876" s="611"/>
      <c r="H876" s="612"/>
      <c r="I876" s="612"/>
      <c r="J876" s="613"/>
      <c r="K876" s="1646">
        <f t="shared" si="155"/>
      </c>
      <c r="L876" s="557"/>
    </row>
    <row r="877" spans="1:12" ht="15.75">
      <c r="A877" s="9">
        <v>665</v>
      </c>
      <c r="B877" s="1358"/>
      <c r="C877" s="1361">
        <v>5206</v>
      </c>
      <c r="D877" s="1362" t="s">
        <v>283</v>
      </c>
      <c r="E877" s="687"/>
      <c r="F877" s="696">
        <f t="shared" si="162"/>
        <v>0</v>
      </c>
      <c r="G877" s="611"/>
      <c r="H877" s="612"/>
      <c r="I877" s="612"/>
      <c r="J877" s="613"/>
      <c r="K877" s="1646">
        <f t="shared" si="155"/>
      </c>
      <c r="L877" s="557"/>
    </row>
    <row r="878" spans="1:12" ht="15.75">
      <c r="A878" s="9">
        <v>675</v>
      </c>
      <c r="B878" s="1358"/>
      <c r="C878" s="1363">
        <v>5219</v>
      </c>
      <c r="D878" s="1364" t="s">
        <v>284</v>
      </c>
      <c r="E878" s="691"/>
      <c r="F878" s="695">
        <f t="shared" si="162"/>
        <v>0</v>
      </c>
      <c r="G878" s="620"/>
      <c r="H878" s="621"/>
      <c r="I878" s="621"/>
      <c r="J878" s="622"/>
      <c r="K878" s="1646">
        <f t="shared" si="155"/>
      </c>
      <c r="L878" s="557"/>
    </row>
    <row r="879" spans="1:12" ht="15.75">
      <c r="A879" s="9">
        <v>685</v>
      </c>
      <c r="B879" s="1357">
        <v>5300</v>
      </c>
      <c r="C879" s="1797" t="s">
        <v>285</v>
      </c>
      <c r="D879" s="1797"/>
      <c r="E879" s="1624">
        <f aca="true" t="shared" si="163" ref="E879:J879">SUM(E880:E881)</f>
        <v>0</v>
      </c>
      <c r="F879" s="526">
        <f t="shared" si="163"/>
        <v>0</v>
      </c>
      <c r="G879" s="641">
        <f t="shared" si="163"/>
        <v>0</v>
      </c>
      <c r="H879" s="642">
        <f t="shared" si="163"/>
        <v>0</v>
      </c>
      <c r="I879" s="642">
        <f t="shared" si="163"/>
        <v>0</v>
      </c>
      <c r="J879" s="643">
        <f t="shared" si="163"/>
        <v>0</v>
      </c>
      <c r="K879" s="1646">
        <f t="shared" si="155"/>
      </c>
      <c r="L879" s="557"/>
    </row>
    <row r="880" spans="1:12" ht="15.75">
      <c r="A880" s="10">
        <v>690</v>
      </c>
      <c r="B880" s="1358"/>
      <c r="C880" s="1359">
        <v>5301</v>
      </c>
      <c r="D880" s="1360" t="s">
        <v>1728</v>
      </c>
      <c r="E880" s="685"/>
      <c r="F880" s="694">
        <f>G880+H880+I880+J880</f>
        <v>0</v>
      </c>
      <c r="G880" s="608"/>
      <c r="H880" s="609"/>
      <c r="I880" s="609"/>
      <c r="J880" s="610"/>
      <c r="K880" s="1646">
        <f t="shared" si="155"/>
      </c>
      <c r="L880" s="557"/>
    </row>
    <row r="881" spans="1:12" ht="15.75">
      <c r="A881" s="10">
        <v>695</v>
      </c>
      <c r="B881" s="1358"/>
      <c r="C881" s="1363">
        <v>5309</v>
      </c>
      <c r="D881" s="1364" t="s">
        <v>286</v>
      </c>
      <c r="E881" s="691"/>
      <c r="F881" s="695">
        <f>G881+H881+I881+J881</f>
        <v>0</v>
      </c>
      <c r="G881" s="620"/>
      <c r="H881" s="621"/>
      <c r="I881" s="621"/>
      <c r="J881" s="622"/>
      <c r="K881" s="1646">
        <f t="shared" si="155"/>
      </c>
      <c r="L881" s="557"/>
    </row>
    <row r="882" spans="1:12" ht="15.75">
      <c r="A882" s="9">
        <v>700</v>
      </c>
      <c r="B882" s="1357">
        <v>5400</v>
      </c>
      <c r="C882" s="1797" t="s">
        <v>1251</v>
      </c>
      <c r="D882" s="1797"/>
      <c r="E882" s="1624"/>
      <c r="F882" s="526">
        <f>G882+H882+I882+J882</f>
        <v>0</v>
      </c>
      <c r="G882" s="1418"/>
      <c r="H882" s="1419"/>
      <c r="I882" s="1419"/>
      <c r="J882" s="1420"/>
      <c r="K882" s="1646">
        <f t="shared" si="155"/>
      </c>
      <c r="L882" s="557"/>
    </row>
    <row r="883" spans="1:12" ht="15.75">
      <c r="A883" s="9">
        <v>710</v>
      </c>
      <c r="B883" s="1303">
        <v>5500</v>
      </c>
      <c r="C883" s="1791" t="s">
        <v>1252</v>
      </c>
      <c r="D883" s="1791"/>
      <c r="E883" s="1624">
        <f aca="true" t="shared" si="164" ref="E883:J883">SUM(E884:E887)</f>
        <v>0</v>
      </c>
      <c r="F883" s="526">
        <f t="shared" si="164"/>
        <v>0</v>
      </c>
      <c r="G883" s="641">
        <f t="shared" si="164"/>
        <v>0</v>
      </c>
      <c r="H883" s="642">
        <f t="shared" si="164"/>
        <v>0</v>
      </c>
      <c r="I883" s="642">
        <f t="shared" si="164"/>
        <v>0</v>
      </c>
      <c r="J883" s="643">
        <f t="shared" si="164"/>
        <v>0</v>
      </c>
      <c r="K883" s="1646">
        <f t="shared" si="155"/>
      </c>
      <c r="L883" s="557"/>
    </row>
    <row r="884" spans="1:12" ht="15.75">
      <c r="A884" s="10">
        <v>715</v>
      </c>
      <c r="B884" s="1354"/>
      <c r="C884" s="1305">
        <v>5501</v>
      </c>
      <c r="D884" s="1324" t="s">
        <v>1253</v>
      </c>
      <c r="E884" s="685"/>
      <c r="F884" s="694">
        <f>G884+H884+I884+J884</f>
        <v>0</v>
      </c>
      <c r="G884" s="608"/>
      <c r="H884" s="609"/>
      <c r="I884" s="609"/>
      <c r="J884" s="610"/>
      <c r="K884" s="1646">
        <f t="shared" si="155"/>
      </c>
      <c r="L884" s="557"/>
    </row>
    <row r="885" spans="1:12" ht="15.75">
      <c r="A885" s="10">
        <v>720</v>
      </c>
      <c r="B885" s="1354"/>
      <c r="C885" s="1311">
        <v>5502</v>
      </c>
      <c r="D885" s="1312" t="s">
        <v>1254</v>
      </c>
      <c r="E885" s="687"/>
      <c r="F885" s="696">
        <f>G885+H885+I885+J885</f>
        <v>0</v>
      </c>
      <c r="G885" s="611"/>
      <c r="H885" s="612"/>
      <c r="I885" s="612"/>
      <c r="J885" s="613"/>
      <c r="K885" s="1646">
        <f t="shared" si="155"/>
      </c>
      <c r="L885" s="557"/>
    </row>
    <row r="886" spans="1:12" ht="15.75">
      <c r="A886" s="10">
        <v>725</v>
      </c>
      <c r="B886" s="1354"/>
      <c r="C886" s="1311">
        <v>5503</v>
      </c>
      <c r="D886" s="1355" t="s">
        <v>1255</v>
      </c>
      <c r="E886" s="687"/>
      <c r="F886" s="696">
        <f>G886+H886+I886+J886</f>
        <v>0</v>
      </c>
      <c r="G886" s="611"/>
      <c r="H886" s="612"/>
      <c r="I886" s="612"/>
      <c r="J886" s="613"/>
      <c r="K886" s="1646">
        <f t="shared" si="155"/>
      </c>
      <c r="L886" s="557"/>
    </row>
    <row r="887" spans="1:12" ht="15.75">
      <c r="A887" s="10">
        <v>730</v>
      </c>
      <c r="B887" s="1354"/>
      <c r="C887" s="1307">
        <v>5504</v>
      </c>
      <c r="D887" s="1335" t="s">
        <v>1256</v>
      </c>
      <c r="E887" s="691"/>
      <c r="F887" s="695">
        <f>G887+H887+I887+J887</f>
        <v>0</v>
      </c>
      <c r="G887" s="620"/>
      <c r="H887" s="621"/>
      <c r="I887" s="621"/>
      <c r="J887" s="622"/>
      <c r="K887" s="1646">
        <f t="shared" si="155"/>
      </c>
      <c r="L887" s="557"/>
    </row>
    <row r="888" spans="1:12" ht="15.75">
      <c r="A888" s="10">
        <v>735</v>
      </c>
      <c r="B888" s="1357">
        <v>5700</v>
      </c>
      <c r="C888" s="1792" t="s">
        <v>1798</v>
      </c>
      <c r="D888" s="1793"/>
      <c r="E888" s="1624">
        <f aca="true" t="shared" si="165" ref="E888:J888">SUM(E889:E891)</f>
        <v>0</v>
      </c>
      <c r="F888" s="526">
        <f t="shared" si="165"/>
        <v>0</v>
      </c>
      <c r="G888" s="641">
        <f t="shared" si="165"/>
        <v>0</v>
      </c>
      <c r="H888" s="642">
        <f t="shared" si="165"/>
        <v>0</v>
      </c>
      <c r="I888" s="642">
        <f t="shared" si="165"/>
        <v>0</v>
      </c>
      <c r="J888" s="643">
        <f t="shared" si="165"/>
        <v>0</v>
      </c>
      <c r="K888" s="1646">
        <f t="shared" si="155"/>
      </c>
      <c r="L888" s="557"/>
    </row>
    <row r="889" spans="1:12" ht="15.75">
      <c r="A889" s="10">
        <v>740</v>
      </c>
      <c r="B889" s="1358"/>
      <c r="C889" s="1359">
        <v>5701</v>
      </c>
      <c r="D889" s="1360" t="s">
        <v>1258</v>
      </c>
      <c r="E889" s="685"/>
      <c r="F889" s="694">
        <f>G889+H889+I889+J889</f>
        <v>0</v>
      </c>
      <c r="G889" s="608"/>
      <c r="H889" s="609"/>
      <c r="I889" s="609"/>
      <c r="J889" s="610"/>
      <c r="K889" s="1646">
        <f t="shared" si="155"/>
      </c>
      <c r="L889" s="557"/>
    </row>
    <row r="890" spans="1:12" ht="15.75">
      <c r="A890" s="10">
        <v>745</v>
      </c>
      <c r="B890" s="1358"/>
      <c r="C890" s="1365">
        <v>5702</v>
      </c>
      <c r="D890" s="1366" t="s">
        <v>1259</v>
      </c>
      <c r="E890" s="689"/>
      <c r="F890" s="697">
        <f>G890+H890+I890+J890</f>
        <v>0</v>
      </c>
      <c r="G890" s="675"/>
      <c r="H890" s="676"/>
      <c r="I890" s="676"/>
      <c r="J890" s="677"/>
      <c r="K890" s="1646">
        <f t="shared" si="155"/>
      </c>
      <c r="L890" s="557"/>
    </row>
    <row r="891" spans="1:12" ht="15.75">
      <c r="A891" s="9">
        <v>750</v>
      </c>
      <c r="B891" s="1310"/>
      <c r="C891" s="1367">
        <v>4071</v>
      </c>
      <c r="D891" s="1368" t="s">
        <v>1260</v>
      </c>
      <c r="E891" s="1629"/>
      <c r="F891" s="707">
        <f>G891+H891+I891+J891</f>
        <v>0</v>
      </c>
      <c r="G891" s="815"/>
      <c r="H891" s="1421"/>
      <c r="I891" s="1421"/>
      <c r="J891" s="1422"/>
      <c r="K891" s="1646">
        <f t="shared" si="155"/>
      </c>
      <c r="L891" s="557"/>
    </row>
    <row r="892" spans="1:12" ht="36" customHeight="1">
      <c r="A892" s="10">
        <v>755</v>
      </c>
      <c r="B892" s="1369"/>
      <c r="C892" s="1370"/>
      <c r="D892" s="1371"/>
      <c r="E892" s="1648"/>
      <c r="F892" s="832"/>
      <c r="G892" s="832"/>
      <c r="H892" s="832"/>
      <c r="I892" s="832"/>
      <c r="J892" s="833"/>
      <c r="K892" s="1646">
        <f t="shared" si="155"/>
      </c>
      <c r="L892" s="557"/>
    </row>
    <row r="893" spans="1:12" ht="15.75">
      <c r="A893" s="10">
        <v>760</v>
      </c>
      <c r="B893" s="1372">
        <v>98</v>
      </c>
      <c r="C893" s="1823" t="s">
        <v>1261</v>
      </c>
      <c r="D893" s="1824"/>
      <c r="E893" s="1630"/>
      <c r="F893" s="846">
        <f>G893+H893+I893+J893</f>
        <v>0</v>
      </c>
      <c r="G893" s="839">
        <v>0</v>
      </c>
      <c r="H893" s="840">
        <v>0</v>
      </c>
      <c r="I893" s="840">
        <v>0</v>
      </c>
      <c r="J893" s="841">
        <v>0</v>
      </c>
      <c r="K893" s="1646">
        <f t="shared" si="155"/>
      </c>
      <c r="L893" s="557"/>
    </row>
    <row r="894" spans="1:12" ht="15.75">
      <c r="A894" s="9">
        <v>765</v>
      </c>
      <c r="B894" s="1373"/>
      <c r="C894" s="1374"/>
      <c r="D894" s="1375"/>
      <c r="E894" s="439"/>
      <c r="F894" s="439"/>
      <c r="G894" s="439"/>
      <c r="H894" s="439"/>
      <c r="I894" s="439"/>
      <c r="J894" s="440"/>
      <c r="K894" s="1646">
        <f t="shared" si="155"/>
      </c>
      <c r="L894" s="557"/>
    </row>
    <row r="895" spans="1:12" ht="15.75">
      <c r="A895" s="9">
        <v>775</v>
      </c>
      <c r="B895" s="1376"/>
      <c r="C895" s="1226"/>
      <c r="D895" s="1371"/>
      <c r="E895" s="441"/>
      <c r="F895" s="441"/>
      <c r="G895" s="441"/>
      <c r="H895" s="441"/>
      <c r="I895" s="441"/>
      <c r="J895" s="442"/>
      <c r="K895" s="1646">
        <f t="shared" si="155"/>
      </c>
      <c r="L895" s="557"/>
    </row>
    <row r="896" spans="1:12" ht="15.75">
      <c r="A896" s="10">
        <v>780</v>
      </c>
      <c r="B896" s="1377"/>
      <c r="C896" s="1378"/>
      <c r="D896" s="1371"/>
      <c r="E896" s="441"/>
      <c r="F896" s="441"/>
      <c r="G896" s="441"/>
      <c r="H896" s="441"/>
      <c r="I896" s="441"/>
      <c r="J896" s="442"/>
      <c r="K896" s="1646">
        <f t="shared" si="155"/>
      </c>
      <c r="L896" s="557"/>
    </row>
    <row r="897" spans="1:12" ht="16.5" thickBot="1">
      <c r="A897" s="10">
        <v>785</v>
      </c>
      <c r="B897" s="1379"/>
      <c r="C897" s="1379" t="s">
        <v>666</v>
      </c>
      <c r="D897" s="1380">
        <f>+B897</f>
        <v>0</v>
      </c>
      <c r="E897" s="539">
        <f aca="true" t="shared" si="166" ref="E897:J897">SUM(E785,E788,E794,E800,E801,E819,E823,E829,E832,E833,E834,E835,E836,E843,E850,E851,E852,E853,E860,E864,E865,E866,E867,E870,E871,E879,E882,E883,E888)+E893</f>
        <v>4280</v>
      </c>
      <c r="F897" s="540">
        <f t="shared" si="166"/>
        <v>7835</v>
      </c>
      <c r="G897" s="829">
        <f t="shared" si="166"/>
        <v>5202</v>
      </c>
      <c r="H897" s="830">
        <f t="shared" si="166"/>
        <v>0</v>
      </c>
      <c r="I897" s="830">
        <f t="shared" si="166"/>
        <v>0</v>
      </c>
      <c r="J897" s="831">
        <f t="shared" si="166"/>
        <v>2633</v>
      </c>
      <c r="K897" s="1646">
        <f t="shared" si="155"/>
        <v>1</v>
      </c>
      <c r="L897" s="1638" t="str">
        <f>LEFT(C782,1)</f>
        <v>5</v>
      </c>
    </row>
    <row r="898" spans="1:12" ht="16.5" thickTop="1">
      <c r="A898" s="10">
        <v>790</v>
      </c>
      <c r="B898" s="1381"/>
      <c r="C898" s="1382"/>
      <c r="D898" s="1229"/>
      <c r="E898" s="847"/>
      <c r="F898" s="847"/>
      <c r="G898" s="847"/>
      <c r="H898" s="847"/>
      <c r="I898" s="847"/>
      <c r="J898" s="847"/>
      <c r="K898" s="4">
        <f>K897</f>
        <v>1</v>
      </c>
      <c r="L898" s="556"/>
    </row>
    <row r="899" spans="1:12" ht="15.75">
      <c r="A899" s="10">
        <v>795</v>
      </c>
      <c r="B899" s="1291"/>
      <c r="C899" s="1383"/>
      <c r="D899" s="1384"/>
      <c r="E899" s="848"/>
      <c r="F899" s="848"/>
      <c r="G899" s="848"/>
      <c r="H899" s="848"/>
      <c r="I899" s="848"/>
      <c r="J899" s="848"/>
      <c r="K899" s="4">
        <f>K897</f>
        <v>1</v>
      </c>
      <c r="L899" s="556"/>
    </row>
    <row r="900" spans="1:12" ht="15.75">
      <c r="A900" s="9">
        <v>805</v>
      </c>
      <c r="B900" s="847"/>
      <c r="C900" s="1226"/>
      <c r="D900" s="1254"/>
      <c r="E900" s="848"/>
      <c r="F900" s="848"/>
      <c r="G900" s="848"/>
      <c r="H900" s="848"/>
      <c r="I900" s="848"/>
      <c r="J900" s="848"/>
      <c r="K900" s="4">
        <f>K897</f>
        <v>1</v>
      </c>
      <c r="L900" s="556"/>
    </row>
    <row r="901" spans="1:12" ht="15.75">
      <c r="A901" s="10">
        <v>810</v>
      </c>
      <c r="B901" s="1787" t="str">
        <f>$B$7</f>
        <v>ОТЧЕТНИ ДАННИ ПО ЕБК ЗА ИЗПЪЛНЕНИЕТО НА БЮДЖЕТА</v>
      </c>
      <c r="C901" s="1788"/>
      <c r="D901" s="1788"/>
      <c r="E901" s="848"/>
      <c r="F901" s="848"/>
      <c r="G901" s="848"/>
      <c r="H901" s="848"/>
      <c r="I901" s="848"/>
      <c r="J901" s="848"/>
      <c r="K901" s="4">
        <f>K897</f>
        <v>1</v>
      </c>
      <c r="L901" s="556"/>
    </row>
    <row r="902" spans="1:12" ht="15.75">
      <c r="A902" s="10">
        <v>815</v>
      </c>
      <c r="B902" s="847"/>
      <c r="C902" s="1226"/>
      <c r="D902" s="1254"/>
      <c r="E902" s="1255" t="s">
        <v>1011</v>
      </c>
      <c r="F902" s="1255" t="s">
        <v>878</v>
      </c>
      <c r="G902" s="848"/>
      <c r="H902" s="848"/>
      <c r="I902" s="848"/>
      <c r="J902" s="848"/>
      <c r="K902" s="4">
        <f>K897</f>
        <v>1</v>
      </c>
      <c r="L902" s="556"/>
    </row>
    <row r="903" spans="1:12" ht="18.75">
      <c r="A903" s="14">
        <v>525</v>
      </c>
      <c r="B903" s="1782">
        <f>$B$9</f>
        <v>0</v>
      </c>
      <c r="C903" s="1783"/>
      <c r="D903" s="1784"/>
      <c r="E903" s="1165">
        <f>$E$9</f>
        <v>42005</v>
      </c>
      <c r="F903" s="1259">
        <f>$F$9</f>
        <v>42308</v>
      </c>
      <c r="G903" s="848"/>
      <c r="H903" s="848"/>
      <c r="I903" s="848"/>
      <c r="J903" s="848"/>
      <c r="K903" s="4">
        <f>K897</f>
        <v>1</v>
      </c>
      <c r="L903" s="556"/>
    </row>
    <row r="904" spans="1:12" ht="15.75">
      <c r="A904" s="9">
        <v>820</v>
      </c>
      <c r="B904" s="1260" t="str">
        <f>$B$10</f>
        <v>                                                            (наименование на разпоредителя с бюджет)</v>
      </c>
      <c r="C904" s="847"/>
      <c r="D904" s="1229"/>
      <c r="E904" s="1261"/>
      <c r="F904" s="1261"/>
      <c r="G904" s="848"/>
      <c r="H904" s="848"/>
      <c r="I904" s="848"/>
      <c r="J904" s="848"/>
      <c r="K904" s="4">
        <f>K897</f>
        <v>1</v>
      </c>
      <c r="L904" s="556"/>
    </row>
    <row r="905" spans="1:12" ht="15.75">
      <c r="A905" s="10">
        <v>821</v>
      </c>
      <c r="B905" s="1260"/>
      <c r="C905" s="847"/>
      <c r="D905" s="1229"/>
      <c r="E905" s="1260"/>
      <c r="F905" s="847"/>
      <c r="G905" s="848"/>
      <c r="H905" s="848"/>
      <c r="I905" s="848"/>
      <c r="J905" s="848"/>
      <c r="K905" s="4">
        <f>K897</f>
        <v>1</v>
      </c>
      <c r="L905" s="556"/>
    </row>
    <row r="906" spans="1:12" ht="19.5">
      <c r="A906" s="10">
        <v>822</v>
      </c>
      <c r="B906" s="1820" t="str">
        <f>$B$12</f>
        <v>Омбудсман</v>
      </c>
      <c r="C906" s="1821"/>
      <c r="D906" s="1822"/>
      <c r="E906" s="1262" t="s">
        <v>1777</v>
      </c>
      <c r="F906" s="1385" t="str">
        <f>$F$12</f>
        <v>4000</v>
      </c>
      <c r="G906" s="848"/>
      <c r="H906" s="848"/>
      <c r="I906" s="848"/>
      <c r="J906" s="848"/>
      <c r="K906" s="4">
        <f>K897</f>
        <v>1</v>
      </c>
      <c r="L906" s="556"/>
    </row>
    <row r="907" spans="1:12" ht="15.75">
      <c r="A907" s="10">
        <v>823</v>
      </c>
      <c r="B907" s="1265" t="str">
        <f>$B$13</f>
        <v>                                             (наименование на първостепенния разпоредител с бюджет)</v>
      </c>
      <c r="C907" s="847"/>
      <c r="D907" s="1229"/>
      <c r="E907" s="1266"/>
      <c r="F907" s="1267"/>
      <c r="G907" s="848"/>
      <c r="H907" s="848"/>
      <c r="I907" s="848"/>
      <c r="J907" s="848"/>
      <c r="K907" s="4">
        <f>K897</f>
        <v>1</v>
      </c>
      <c r="L907" s="556"/>
    </row>
    <row r="908" spans="1:12" ht="19.5">
      <c r="A908" s="10">
        <v>825</v>
      </c>
      <c r="B908" s="1386"/>
      <c r="C908" s="1386"/>
      <c r="D908" s="1387" t="s">
        <v>1897</v>
      </c>
      <c r="E908" s="1388">
        <f>$E$15</f>
        <v>0</v>
      </c>
      <c r="F908" s="1389" t="str">
        <f>$F$15</f>
        <v>БЮДЖЕТ</v>
      </c>
      <c r="G908" s="441"/>
      <c r="H908" s="441"/>
      <c r="I908" s="441"/>
      <c r="J908" s="441"/>
      <c r="K908" s="4">
        <f>K897</f>
        <v>1</v>
      </c>
      <c r="L908" s="556"/>
    </row>
    <row r="909" spans="1:12" ht="16.5" thickBot="1">
      <c r="A909" s="10"/>
      <c r="B909" s="1261"/>
      <c r="C909" s="1226"/>
      <c r="D909" s="1390" t="s">
        <v>1321</v>
      </c>
      <c r="E909" s="848"/>
      <c r="F909" s="1391" t="s">
        <v>1014</v>
      </c>
      <c r="G909" s="1391"/>
      <c r="H909" s="441"/>
      <c r="I909" s="1391"/>
      <c r="J909" s="441"/>
      <c r="K909" s="4">
        <f>K897</f>
        <v>1</v>
      </c>
      <c r="L909" s="556"/>
    </row>
    <row r="910" spans="1:12" ht="15.75">
      <c r="A910" s="10"/>
      <c r="B910" s="1392" t="s">
        <v>1263</v>
      </c>
      <c r="C910" s="1393" t="s">
        <v>1264</v>
      </c>
      <c r="D910" s="1394" t="s">
        <v>1265</v>
      </c>
      <c r="E910" s="1395" t="s">
        <v>1266</v>
      </c>
      <c r="F910" s="1396" t="s">
        <v>1267</v>
      </c>
      <c r="G910" s="849"/>
      <c r="H910" s="849"/>
      <c r="I910" s="849"/>
      <c r="J910" s="849"/>
      <c r="K910" s="4">
        <f>K897</f>
        <v>1</v>
      </c>
      <c r="L910" s="556"/>
    </row>
    <row r="911" spans="1:12" ht="15.75">
      <c r="A911" s="10"/>
      <c r="B911" s="1397"/>
      <c r="C911" s="1398" t="s">
        <v>1268</v>
      </c>
      <c r="D911" s="1399" t="s">
        <v>1269</v>
      </c>
      <c r="E911" s="1423"/>
      <c r="F911" s="1424"/>
      <c r="G911" s="849"/>
      <c r="H911" s="849"/>
      <c r="I911" s="849"/>
      <c r="J911" s="849"/>
      <c r="K911" s="213">
        <f aca="true" t="shared" si="167" ref="K911:K932">(IF($E911&lt;&gt;0,$K$2,IF($F911&lt;&gt;0,$K$2,"")))</f>
      </c>
      <c r="L911" s="556"/>
    </row>
    <row r="912" spans="1:12" ht="15.75">
      <c r="A912" s="10"/>
      <c r="B912" s="1400"/>
      <c r="C912" s="1401" t="s">
        <v>1270</v>
      </c>
      <c r="D912" s="1402" t="s">
        <v>1271</v>
      </c>
      <c r="E912" s="1425"/>
      <c r="F912" s="1426"/>
      <c r="G912" s="849"/>
      <c r="H912" s="849"/>
      <c r="I912" s="849"/>
      <c r="J912" s="849"/>
      <c r="K912" s="213">
        <f t="shared" si="167"/>
      </c>
      <c r="L912" s="556"/>
    </row>
    <row r="913" spans="1:12" ht="15.75">
      <c r="A913" s="10"/>
      <c r="B913" s="1403"/>
      <c r="C913" s="1404" t="s">
        <v>1272</v>
      </c>
      <c r="D913" s="1405" t="s">
        <v>1273</v>
      </c>
      <c r="E913" s="1427"/>
      <c r="F913" s="1428"/>
      <c r="G913" s="849"/>
      <c r="H913" s="849"/>
      <c r="I913" s="849"/>
      <c r="J913" s="849"/>
      <c r="K913" s="213">
        <f t="shared" si="167"/>
      </c>
      <c r="L913" s="556"/>
    </row>
    <row r="914" spans="1:12" ht="15.75">
      <c r="A914" s="10"/>
      <c r="B914" s="1397"/>
      <c r="C914" s="1398" t="s">
        <v>1274</v>
      </c>
      <c r="D914" s="1399" t="s">
        <v>1275</v>
      </c>
      <c r="E914" s="1429"/>
      <c r="F914" s="1430"/>
      <c r="G914" s="849"/>
      <c r="H914" s="849"/>
      <c r="I914" s="849"/>
      <c r="J914" s="849"/>
      <c r="K914" s="213">
        <f t="shared" si="167"/>
      </c>
      <c r="L914" s="556"/>
    </row>
    <row r="915" spans="1:12" ht="15.75">
      <c r="A915" s="10"/>
      <c r="B915" s="1400"/>
      <c r="C915" s="1401" t="s">
        <v>1276</v>
      </c>
      <c r="D915" s="1402" t="s">
        <v>1271</v>
      </c>
      <c r="E915" s="1425"/>
      <c r="F915" s="1426"/>
      <c r="G915" s="849"/>
      <c r="H915" s="849"/>
      <c r="I915" s="849"/>
      <c r="J915" s="849"/>
      <c r="K915" s="213">
        <f t="shared" si="167"/>
      </c>
      <c r="L915" s="556"/>
    </row>
    <row r="916" spans="1:12" ht="15.75">
      <c r="A916" s="10"/>
      <c r="B916" s="1406"/>
      <c r="C916" s="1407" t="s">
        <v>1277</v>
      </c>
      <c r="D916" s="1408" t="s">
        <v>1278</v>
      </c>
      <c r="E916" s="1431"/>
      <c r="F916" s="1432"/>
      <c r="G916" s="849"/>
      <c r="H916" s="849"/>
      <c r="I916" s="849"/>
      <c r="J916" s="849"/>
      <c r="K916" s="213">
        <f t="shared" si="167"/>
      </c>
      <c r="L916" s="556"/>
    </row>
    <row r="917" spans="1:12" ht="15.75">
      <c r="A917" s="10"/>
      <c r="B917" s="1397"/>
      <c r="C917" s="1398" t="s">
        <v>1279</v>
      </c>
      <c r="D917" s="1399" t="s">
        <v>1280</v>
      </c>
      <c r="E917" s="1433"/>
      <c r="F917" s="1434"/>
      <c r="G917" s="849"/>
      <c r="H917" s="849"/>
      <c r="I917" s="849"/>
      <c r="J917" s="849"/>
      <c r="K917" s="213">
        <f t="shared" si="167"/>
      </c>
      <c r="L917" s="556"/>
    </row>
    <row r="918" spans="1:12" ht="15.75">
      <c r="A918" s="10"/>
      <c r="B918" s="1400"/>
      <c r="C918" s="1409" t="s">
        <v>1281</v>
      </c>
      <c r="D918" s="1410" t="s">
        <v>1282</v>
      </c>
      <c r="E918" s="1435"/>
      <c r="F918" s="1436"/>
      <c r="G918" s="849"/>
      <c r="H918" s="849"/>
      <c r="I918" s="849"/>
      <c r="J918" s="849"/>
      <c r="K918" s="213">
        <f t="shared" si="167"/>
      </c>
      <c r="L918" s="556"/>
    </row>
    <row r="919" spans="1:12" ht="15.75">
      <c r="A919" s="10"/>
      <c r="B919" s="1406"/>
      <c r="C919" s="1404" t="s">
        <v>1283</v>
      </c>
      <c r="D919" s="1405" t="s">
        <v>1284</v>
      </c>
      <c r="E919" s="1437"/>
      <c r="F919" s="1438"/>
      <c r="G919" s="849"/>
      <c r="H919" s="849"/>
      <c r="I919" s="849"/>
      <c r="J919" s="849"/>
      <c r="K919" s="213">
        <f t="shared" si="167"/>
      </c>
      <c r="L919" s="556"/>
    </row>
    <row r="920" spans="1:12" ht="15.75">
      <c r="A920" s="10"/>
      <c r="B920" s="1397"/>
      <c r="C920" s="1398" t="s">
        <v>1285</v>
      </c>
      <c r="D920" s="1399" t="s">
        <v>1286</v>
      </c>
      <c r="E920" s="1429"/>
      <c r="F920" s="1430"/>
      <c r="G920" s="849"/>
      <c r="H920" s="849"/>
      <c r="I920" s="849"/>
      <c r="J920" s="849"/>
      <c r="K920" s="213">
        <f t="shared" si="167"/>
      </c>
      <c r="L920" s="556"/>
    </row>
    <row r="921" spans="1:12" ht="15.75">
      <c r="A921" s="10"/>
      <c r="B921" s="1400"/>
      <c r="C921" s="1409" t="s">
        <v>1287</v>
      </c>
      <c r="D921" s="1410" t="s">
        <v>1288</v>
      </c>
      <c r="E921" s="1439"/>
      <c r="F921" s="1440"/>
      <c r="G921" s="849"/>
      <c r="H921" s="849"/>
      <c r="I921" s="849"/>
      <c r="J921" s="849"/>
      <c r="K921" s="213">
        <f t="shared" si="167"/>
      </c>
      <c r="L921" s="556"/>
    </row>
    <row r="922" spans="1:12" ht="15.75">
      <c r="A922" s="10"/>
      <c r="B922" s="1406"/>
      <c r="C922" s="1404" t="s">
        <v>1289</v>
      </c>
      <c r="D922" s="1405" t="s">
        <v>1290</v>
      </c>
      <c r="E922" s="1427"/>
      <c r="F922" s="1428"/>
      <c r="G922" s="849"/>
      <c r="H922" s="849"/>
      <c r="I922" s="849"/>
      <c r="J922" s="849"/>
      <c r="K922" s="213">
        <f t="shared" si="167"/>
      </c>
      <c r="L922" s="556"/>
    </row>
    <row r="923" spans="1:12" ht="15.75">
      <c r="A923" s="12"/>
      <c r="B923" s="1397"/>
      <c r="C923" s="1398" t="s">
        <v>1291</v>
      </c>
      <c r="D923" s="1399" t="s">
        <v>362</v>
      </c>
      <c r="E923" s="1429"/>
      <c r="F923" s="1430"/>
      <c r="G923" s="849"/>
      <c r="H923" s="849"/>
      <c r="I923" s="849"/>
      <c r="J923" s="849"/>
      <c r="K923" s="213">
        <f t="shared" si="167"/>
      </c>
      <c r="L923" s="556"/>
    </row>
    <row r="924" spans="1:12" ht="31.5">
      <c r="A924" s="12">
        <v>905</v>
      </c>
      <c r="B924" s="1397"/>
      <c r="C924" s="1398" t="s">
        <v>363</v>
      </c>
      <c r="D924" s="1399" t="s">
        <v>11</v>
      </c>
      <c r="E924" s="1441"/>
      <c r="F924" s="1442"/>
      <c r="G924" s="849"/>
      <c r="H924" s="849"/>
      <c r="I924" s="849"/>
      <c r="J924" s="849"/>
      <c r="K924" s="213">
        <f t="shared" si="167"/>
      </c>
      <c r="L924" s="556"/>
    </row>
    <row r="925" spans="1:12" ht="15.75">
      <c r="A925" s="12">
        <v>906</v>
      </c>
      <c r="B925" s="1397"/>
      <c r="C925" s="1398" t="s">
        <v>364</v>
      </c>
      <c r="D925" s="1399" t="s">
        <v>9</v>
      </c>
      <c r="E925" s="1429"/>
      <c r="F925" s="1430"/>
      <c r="G925" s="849"/>
      <c r="H925" s="849"/>
      <c r="I925" s="849"/>
      <c r="J925" s="849"/>
      <c r="K925" s="213">
        <f t="shared" si="167"/>
      </c>
      <c r="L925" s="556"/>
    </row>
    <row r="926" spans="1:12" ht="31.5">
      <c r="A926" s="12">
        <v>907</v>
      </c>
      <c r="B926" s="1397"/>
      <c r="C926" s="1398" t="s">
        <v>365</v>
      </c>
      <c r="D926" s="1399" t="s">
        <v>10</v>
      </c>
      <c r="E926" s="1429"/>
      <c r="F926" s="1430"/>
      <c r="G926" s="849"/>
      <c r="H926" s="849"/>
      <c r="I926" s="849"/>
      <c r="J926" s="849"/>
      <c r="K926" s="213">
        <f t="shared" si="167"/>
      </c>
      <c r="L926" s="556"/>
    </row>
    <row r="927" spans="1:12" ht="31.5">
      <c r="A927" s="12">
        <v>910</v>
      </c>
      <c r="B927" s="1397"/>
      <c r="C927" s="1398" t="s">
        <v>366</v>
      </c>
      <c r="D927" s="1399" t="s">
        <v>367</v>
      </c>
      <c r="E927" s="1429"/>
      <c r="F927" s="1430"/>
      <c r="G927" s="849"/>
      <c r="H927" s="849"/>
      <c r="I927" s="849"/>
      <c r="J927" s="849"/>
      <c r="K927" s="213">
        <f t="shared" si="167"/>
      </c>
      <c r="L927" s="556"/>
    </row>
    <row r="928" spans="1:12" ht="15.75">
      <c r="A928" s="12">
        <v>911</v>
      </c>
      <c r="B928" s="1397"/>
      <c r="C928" s="1398" t="s">
        <v>368</v>
      </c>
      <c r="D928" s="1399" t="s">
        <v>369</v>
      </c>
      <c r="E928" s="1429"/>
      <c r="F928" s="1430"/>
      <c r="G928" s="849"/>
      <c r="H928" s="849"/>
      <c r="I928" s="849"/>
      <c r="J928" s="849"/>
      <c r="K928" s="213">
        <f t="shared" si="167"/>
      </c>
      <c r="L928" s="556"/>
    </row>
    <row r="929" spans="1:12" ht="15.75">
      <c r="A929" s="12">
        <v>912</v>
      </c>
      <c r="B929" s="1397"/>
      <c r="C929" s="1398" t="s">
        <v>370</v>
      </c>
      <c r="D929" s="1399" t="s">
        <v>371</v>
      </c>
      <c r="E929" s="1429"/>
      <c r="F929" s="1430"/>
      <c r="G929" s="849"/>
      <c r="H929" s="849"/>
      <c r="I929" s="849"/>
      <c r="J929" s="849"/>
      <c r="K929" s="213">
        <f t="shared" si="167"/>
      </c>
      <c r="L929" s="556"/>
    </row>
    <row r="930" spans="1:12" ht="15.75">
      <c r="A930" s="12">
        <v>920</v>
      </c>
      <c r="B930" s="1397"/>
      <c r="C930" s="1398" t="s">
        <v>372</v>
      </c>
      <c r="D930" s="1399" t="s">
        <v>373</v>
      </c>
      <c r="E930" s="1429"/>
      <c r="F930" s="1430"/>
      <c r="G930" s="849"/>
      <c r="H930" s="849"/>
      <c r="I930" s="849"/>
      <c r="J930" s="849"/>
      <c r="K930" s="213">
        <f t="shared" si="167"/>
      </c>
      <c r="L930" s="556"/>
    </row>
    <row r="931" spans="1:12" ht="15.75">
      <c r="A931" s="12">
        <v>921</v>
      </c>
      <c r="B931" s="1397"/>
      <c r="C931" s="1398" t="s">
        <v>374</v>
      </c>
      <c r="D931" s="1399" t="s">
        <v>375</v>
      </c>
      <c r="E931" s="1429"/>
      <c r="F931" s="1430"/>
      <c r="G931" s="849"/>
      <c r="H931" s="849"/>
      <c r="I931" s="849"/>
      <c r="J931" s="849"/>
      <c r="K931" s="213">
        <f t="shared" si="167"/>
      </c>
      <c r="L931" s="556"/>
    </row>
    <row r="932" spans="1:12" ht="16.5" thickBot="1">
      <c r="A932" s="12">
        <v>922</v>
      </c>
      <c r="B932" s="1411"/>
      <c r="C932" s="1412" t="s">
        <v>376</v>
      </c>
      <c r="D932" s="1413" t="s">
        <v>377</v>
      </c>
      <c r="E932" s="1443"/>
      <c r="F932" s="1444"/>
      <c r="G932" s="849"/>
      <c r="H932" s="849"/>
      <c r="I932" s="849"/>
      <c r="J932" s="849"/>
      <c r="K932" s="213">
        <f t="shared" si="167"/>
      </c>
      <c r="L932" s="556"/>
    </row>
    <row r="933" spans="1:12" ht="16.5" thickTop="1">
      <c r="A933" s="12">
        <v>930</v>
      </c>
      <c r="B933" s="1414" t="s">
        <v>876</v>
      </c>
      <c r="C933" s="1415"/>
      <c r="D933" s="1416"/>
      <c r="E933" s="849"/>
      <c r="F933" s="849"/>
      <c r="G933" s="849"/>
      <c r="H933" s="849"/>
      <c r="I933" s="849"/>
      <c r="J933" s="849"/>
      <c r="K933" s="4">
        <f>K897</f>
        <v>1</v>
      </c>
      <c r="L933" s="556"/>
    </row>
    <row r="934" spans="1:12" ht="15.75">
      <c r="A934" s="12">
        <v>931</v>
      </c>
      <c r="B934" s="1794" t="s">
        <v>378</v>
      </c>
      <c r="C934" s="1794"/>
      <c r="D934" s="1794"/>
      <c r="E934" s="849"/>
      <c r="F934" s="849"/>
      <c r="G934" s="849"/>
      <c r="H934" s="849"/>
      <c r="I934" s="849"/>
      <c r="J934" s="849"/>
      <c r="K934" s="4">
        <f>K897</f>
        <v>1</v>
      </c>
      <c r="L934" s="556"/>
    </row>
    <row r="935" spans="1:12" ht="15.75">
      <c r="A935" s="12">
        <v>932</v>
      </c>
      <c r="B935" s="29"/>
      <c r="C935" s="29"/>
      <c r="D935" s="1417"/>
      <c r="E935" s="29"/>
      <c r="F935" s="29"/>
      <c r="G935" s="29"/>
      <c r="H935" s="29"/>
      <c r="I935" s="29"/>
      <c r="J935" s="29"/>
      <c r="K935" s="4">
        <f>K897</f>
        <v>1</v>
      </c>
      <c r="L935" s="556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C888:D888"/>
    <mergeCell ref="C893:D893"/>
    <mergeCell ref="B901:D901"/>
    <mergeCell ref="B903:D903"/>
    <mergeCell ref="B906:D906"/>
    <mergeCell ref="B934:D934"/>
    <mergeCell ref="C867:D867"/>
    <mergeCell ref="C870:D870"/>
    <mergeCell ref="C871:D871"/>
    <mergeCell ref="C879:D879"/>
    <mergeCell ref="C882:D882"/>
    <mergeCell ref="C883:D883"/>
    <mergeCell ref="C852:D852"/>
    <mergeCell ref="C853:D853"/>
    <mergeCell ref="C860:D860"/>
    <mergeCell ref="C864:D864"/>
    <mergeCell ref="C865:D865"/>
    <mergeCell ref="C866:D866"/>
    <mergeCell ref="C833:D833"/>
    <mergeCell ref="C834:D834"/>
    <mergeCell ref="C835:D835"/>
    <mergeCell ref="C836:D836"/>
    <mergeCell ref="C850:D850"/>
    <mergeCell ref="C851:D851"/>
    <mergeCell ref="C800:D800"/>
    <mergeCell ref="C801:D801"/>
    <mergeCell ref="C819:D819"/>
    <mergeCell ref="C823:D823"/>
    <mergeCell ref="C829:D829"/>
    <mergeCell ref="C832:D832"/>
    <mergeCell ref="B769:D769"/>
    <mergeCell ref="B771:D771"/>
    <mergeCell ref="B774:D774"/>
    <mergeCell ref="C785:D785"/>
    <mergeCell ref="C788:D788"/>
    <mergeCell ref="C794:D794"/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80:D280"/>
    <mergeCell ref="C285:D285"/>
    <mergeCell ref="C363:D363"/>
    <mergeCell ref="C371:D371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1928</v>
      </c>
      <c r="I2" s="30"/>
    </row>
    <row r="3" spans="1:9" ht="12.75">
      <c r="A3" s="30" t="s">
        <v>1311</v>
      </c>
      <c r="B3" s="30" t="s">
        <v>1926</v>
      </c>
      <c r="I3" s="30"/>
    </row>
    <row r="4" spans="1:9" ht="15.75">
      <c r="A4" s="30" t="s">
        <v>1312</v>
      </c>
      <c r="B4" s="30" t="s">
        <v>1754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1927</v>
      </c>
      <c r="I8" s="30"/>
    </row>
    <row r="9" ht="12.75">
      <c r="I9" s="30"/>
    </row>
    <row r="10" ht="12.75">
      <c r="I10" s="30"/>
    </row>
    <row r="11" spans="1:19" ht="18">
      <c r="A11" s="30" t="s">
        <v>1733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87">
        <f>$B$7</f>
        <v>0</v>
      </c>
      <c r="J14" s="1788"/>
      <c r="K14" s="1788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1900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82">
        <f>$B$9</f>
        <v>0</v>
      </c>
      <c r="J16" s="1783"/>
      <c r="K16" s="1784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820">
        <f>$B$12</f>
        <v>0</v>
      </c>
      <c r="J19" s="1821"/>
      <c r="K19" s="1822"/>
      <c r="L19" s="1262" t="s">
        <v>1777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1912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1792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1790</v>
      </c>
      <c r="N24" s="1286" t="s">
        <v>1789</v>
      </c>
      <c r="O24" s="1287" t="s">
        <v>1308</v>
      </c>
      <c r="P24" s="1288" t="s">
        <v>1778</v>
      </c>
      <c r="Q24" s="1289" t="s">
        <v>1779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1752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1734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819" t="s">
        <v>670</v>
      </c>
      <c r="K30" s="1796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98" t="s">
        <v>673</v>
      </c>
      <c r="K33" s="1798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99" t="s">
        <v>1173</v>
      </c>
      <c r="K39" s="1799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801" t="s">
        <v>1317</v>
      </c>
      <c r="K45" s="1802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98" t="s">
        <v>1180</v>
      </c>
      <c r="K46" s="1798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1796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1744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1797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91" t="s">
        <v>809</v>
      </c>
      <c r="K64" s="1791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91" t="s">
        <v>1365</v>
      </c>
      <c r="K68" s="1791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91" t="s">
        <v>1199</v>
      </c>
      <c r="K74" s="1791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91" t="s">
        <v>1201</v>
      </c>
      <c r="K77" s="1800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95" t="s">
        <v>1202</v>
      </c>
      <c r="K78" s="1796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95" t="s">
        <v>1203</v>
      </c>
      <c r="K79" s="1796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95" t="s">
        <v>1204</v>
      </c>
      <c r="K80" s="1796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91" t="s">
        <v>1205</v>
      </c>
      <c r="K81" s="1791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91" t="s">
        <v>1218</v>
      </c>
      <c r="K95" s="1791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91" t="s">
        <v>1219</v>
      </c>
      <c r="K96" s="1791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91" t="s">
        <v>1220</v>
      </c>
      <c r="K97" s="1791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91" t="s">
        <v>1221</v>
      </c>
      <c r="K98" s="1791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91" t="s">
        <v>1228</v>
      </c>
      <c r="K105" s="1791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91" t="s">
        <v>1232</v>
      </c>
      <c r="K109" s="1791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91" t="s">
        <v>1295</v>
      </c>
      <c r="K110" s="1791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95" t="s">
        <v>1233</v>
      </c>
      <c r="K111" s="1796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91" t="s">
        <v>813</v>
      </c>
      <c r="K112" s="1791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97" t="s">
        <v>1234</v>
      </c>
      <c r="K115" s="1797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97" t="s">
        <v>1235</v>
      </c>
      <c r="K116" s="1797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97" t="s">
        <v>285</v>
      </c>
      <c r="K124" s="1797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97" t="s">
        <v>1251</v>
      </c>
      <c r="K127" s="1797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91" t="s">
        <v>1252</v>
      </c>
      <c r="K128" s="1791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92" t="s">
        <v>1798</v>
      </c>
      <c r="K133" s="1793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823" t="s">
        <v>1261</v>
      </c>
      <c r="K138" s="1824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87">
        <f>$B$7</f>
        <v>0</v>
      </c>
      <c r="J146" s="1788"/>
      <c r="K146" s="1788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82">
        <f>$B$9</f>
        <v>0</v>
      </c>
      <c r="J148" s="1783"/>
      <c r="K148" s="1784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820">
        <f>$B$12</f>
        <v>0</v>
      </c>
      <c r="J151" s="1821"/>
      <c r="K151" s="1822"/>
      <c r="L151" s="1262" t="s">
        <v>1777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1897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94" t="s">
        <v>378</v>
      </c>
      <c r="J179" s="1794"/>
      <c r="K179" s="1794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1736</v>
      </c>
      <c r="B1" s="241" t="s">
        <v>1743</v>
      </c>
      <c r="C1" s="240"/>
    </row>
    <row r="2" spans="1:3" ht="31.5" customHeight="1">
      <c r="A2" s="338">
        <v>0</v>
      </c>
      <c r="B2" s="340" t="s">
        <v>1913</v>
      </c>
      <c r="C2" s="339" t="s">
        <v>12</v>
      </c>
    </row>
    <row r="3" spans="1:4" ht="35.25" customHeight="1">
      <c r="A3" s="338">
        <v>33</v>
      </c>
      <c r="B3" s="340" t="s">
        <v>1914</v>
      </c>
      <c r="C3" s="339" t="s">
        <v>12</v>
      </c>
      <c r="D3" s="216"/>
    </row>
    <row r="4" spans="1:3" ht="35.25" customHeight="1">
      <c r="A4" s="338">
        <v>42</v>
      </c>
      <c r="B4" s="340" t="s">
        <v>1915</v>
      </c>
      <c r="C4" s="339" t="s">
        <v>58</v>
      </c>
    </row>
    <row r="5" spans="1:3" ht="15">
      <c r="A5" s="338">
        <v>96</v>
      </c>
      <c r="B5" s="340" t="s">
        <v>1916</v>
      </c>
      <c r="C5" s="339" t="s">
        <v>58</v>
      </c>
    </row>
    <row r="6" spans="1:4" ht="15">
      <c r="A6" s="338">
        <v>97</v>
      </c>
      <c r="B6" s="340" t="s">
        <v>1917</v>
      </c>
      <c r="C6" s="339" t="s">
        <v>58</v>
      </c>
      <c r="D6" s="216"/>
    </row>
    <row r="7" spans="1:4" ht="15">
      <c r="A7" s="338">
        <v>98</v>
      </c>
      <c r="B7" s="340" t="s">
        <v>1918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1736</v>
      </c>
      <c r="B10" s="241" t="s">
        <v>1742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1776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1736</v>
      </c>
      <c r="B280" s="241" t="s">
        <v>1741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1736</v>
      </c>
      <c r="B293" s="241" t="s">
        <v>1740</v>
      </c>
    </row>
    <row r="294" ht="15.75">
      <c r="B294" s="218" t="s">
        <v>1737</v>
      </c>
    </row>
    <row r="295" ht="18.75" thickBot="1">
      <c r="B295" s="218" t="s">
        <v>1738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1762</v>
      </c>
    </row>
    <row r="313" spans="1:2" ht="16.5">
      <c r="A313" s="244" t="s">
        <v>352</v>
      </c>
      <c r="B313" s="246" t="s">
        <v>1765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1766</v>
      </c>
      <c r="B316" s="246" t="s">
        <v>1767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1764</v>
      </c>
      <c r="B338" s="246" t="s">
        <v>1763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1739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1910</v>
      </c>
      <c r="B531" s="303" t="s">
        <v>1911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1736</v>
      </c>
      <c r="B693" s="311" t="s">
        <v>1735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zhbikova</cp:lastModifiedBy>
  <cp:lastPrinted>2015-08-05T10:50:28Z</cp:lastPrinted>
  <dcterms:created xsi:type="dcterms:W3CDTF">1997-12-10T11:54:07Z</dcterms:created>
  <dcterms:modified xsi:type="dcterms:W3CDTF">2015-11-02T15:15:25Z</dcterms:modified>
  <cp:category/>
  <cp:version/>
  <cp:contentType/>
  <cp:contentStatus/>
</cp:coreProperties>
</file>