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<sst xmlns="http://schemas.openxmlformats.org/spreadsheetml/2006/main" count="3331" uniqueCount="1932">
  <si>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</si>
  <si>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</si>
  <si>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</si>
  <si>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</si>
  <si>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</si>
  <si>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</si>
  <si>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</si>
  <si>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</si>
  <si>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</si>
  <si>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</si>
  <si>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</si>
  <si>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</si>
  <si>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</si>
  <si>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</si>
  <si>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</si>
  <si>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</si>
  <si>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</si>
  <si>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</si>
  <si>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</si>
  <si>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</si>
  <si>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</si>
  <si>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</si>
  <si>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</si>
  <si>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</si>
  <si>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</si>
  <si>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</si>
  <si>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</si>
  <si>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</si>
  <si>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</si>
  <si>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</si>
  <si>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</si>
  <si>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</si>
  <si>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</si>
  <si>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</si>
  <si>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</si>
  <si>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</si>
  <si>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</si>
  <si>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</si>
  <si>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</si>
  <si>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</si>
  <si>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</si>
  <si>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</si>
  <si>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</si>
  <si>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</si>
  <si>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</si>
  <si>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</si>
  <si>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</si>
  <si>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</si>
  <si>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</si>
  <si>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</si>
  <si>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</si>
  <si>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</si>
  <si>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</si>
  <si>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</si>
  <si>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</si>
  <si>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</si>
  <si>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</si>
  <si>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</si>
  <si>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</si>
  <si>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</si>
  <si>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</si>
  <si>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</si>
  <si>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</si>
  <si>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</si>
  <si>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</si>
  <si>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</si>
  <si>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</si>
  <si>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</si>
  <si>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</si>
  <si>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</si>
  <si>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</si>
  <si>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</si>
  <si>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</si>
  <si>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</si>
  <si>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</si>
  <si>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</si>
  <si>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</si>
  <si>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</si>
  <si>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</si>
  <si>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</si>
  <si>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</si>
  <si>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</si>
  <si>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</si>
  <si>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</si>
  <si>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</si>
  <si>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</si>
  <si>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</si>
  <si>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</si>
  <si>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</si>
  <si>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</si>
  <si>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</si>
  <si>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</si>
  <si>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</si>
  <si>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</si>
  <si>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</si>
  <si>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</si>
  <si>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</si>
  <si>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</si>
  <si>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</si>
  <si>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</si>
  <si>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</si>
  <si>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</si>
  <si>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</si>
  <si>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</si>
  <si>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</si>
  <si>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</si>
  <si>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</si>
  <si>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</si>
  <si>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</si>
  <si>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</si>
  <si>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</si>
  <si>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</si>
  <si>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</si>
  <si>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</si>
  <si>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</si>
  <si>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</si>
  <si>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</si>
  <si>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</si>
  <si>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</si>
  <si>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</si>
  <si>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</si>
  <si>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</si>
  <si>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</si>
  <si>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</si>
  <si>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</si>
  <si>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</si>
  <si>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</si>
  <si>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</si>
  <si>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</si>
  <si>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</si>
  <si>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</si>
  <si>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</si>
  <si>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</si>
  <si>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</si>
  <si>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</si>
  <si>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</si>
  <si>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</si>
  <si>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</si>
  <si>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</si>
  <si>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</si>
  <si>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</si>
  <si>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</si>
  <si>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</si>
  <si>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</si>
  <si>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</si>
  <si>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</si>
  <si>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</si>
  <si>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</si>
  <si>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</si>
  <si>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</si>
  <si>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</si>
  <si>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</si>
  <si>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</si>
  <si>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</si>
  <si>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</si>
  <si>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</si>
  <si>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</si>
  <si>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</si>
  <si>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</si>
  <si>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</si>
  <si>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</si>
  <si>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</si>
  <si>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</si>
  <si>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</si>
  <si>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</si>
  <si>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</si>
  <si>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</si>
  <si>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</si>
  <si>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</si>
  <si>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</si>
  <si>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</si>
  <si>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</si>
  <si>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</si>
  <si>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</si>
  <si>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</si>
  <si>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</si>
  <si>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</si>
  <si>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</si>
  <si>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</si>
  <si>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</si>
  <si>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</si>
  <si>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</si>
  <si>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</si>
  <si>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</si>
  <si>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</si>
  <si>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</si>
  <si>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</si>
  <si>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</si>
  <si>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</si>
  <si>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</si>
  <si>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</si>
  <si>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</si>
  <si>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</si>
  <si>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</si>
  <si>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</si>
  <si>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</si>
  <si>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</si>
  <si>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</si>
  <si>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</si>
  <si>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</si>
  <si>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</si>
  <si>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</si>
  <si>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</si>
  <si>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</si>
  <si>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</si>
  <si>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</si>
  <si>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</si>
  <si>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</si>
  <si>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</si>
  <si>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</si>
  <si>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</si>
  <si>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</si>
  <si>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</si>
  <si>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</si>
  <si>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</si>
  <si>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</si>
  <si>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</si>
  <si>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</si>
  <si>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</si>
  <si>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</si>
  <si>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</si>
  <si>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</si>
  <si>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</si>
  <si>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</si>
  <si>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</si>
  <si>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</si>
  <si>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</si>
  <si>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</si>
  <si>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</si>
  <si>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</si>
  <si>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</si>
  <si>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</si>
  <si>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</si>
  <si>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</si>
  <si>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</si>
  <si>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</si>
  <si>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</si>
  <si>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</si>
  <si>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</si>
  <si>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</si>
  <si>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</si>
  <si>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</si>
  <si>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</si>
  <si>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</si>
  <si>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</si>
  <si>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</si>
  <si>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</si>
  <si>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</si>
  <si>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</si>
  <si>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</si>
  <si>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</si>
  <si>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</si>
  <si>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</si>
  <si>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</si>
  <si>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</si>
  <si>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</si>
  <si>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</si>
  <si>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</si>
  <si>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</si>
  <si>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</si>
  <si>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</si>
  <si>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</si>
  <si>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</si>
  <si>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</si>
  <si>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</si>
  <si>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</si>
  <si>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</si>
  <si>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</si>
  <si>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</si>
  <si>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</si>
  <si>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</si>
  <si>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</si>
  <si>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</si>
  <si>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</si>
  <si>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</si>
  <si>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</si>
  <si>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</si>
  <si>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</si>
  <si>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</si>
  <si>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</si>
  <si>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</si>
  <si>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</si>
  <si>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</si>
  <si>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</si>
  <si>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</si>
  <si>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</si>
  <si>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</si>
  <si>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</si>
  <si>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</si>
  <si>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</si>
  <si>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</si>
  <si>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</si>
  <si>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</si>
  <si>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</si>
  <si>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</si>
  <si>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</si>
  <si>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</si>
  <si>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</si>
  <si>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</si>
  <si>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</si>
  <si>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</si>
  <si>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</si>
  <si>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</si>
  <si>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</si>
  <si>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</si>
  <si>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</si>
  <si>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</si>
  <si>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</si>
  <si>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</si>
  <si>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</si>
  <si>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</si>
  <si>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</si>
  <si>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</si>
  <si>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</si>
  <si>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</si>
  <si>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</si>
  <si>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</si>
  <si>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</si>
  <si>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</si>
  <si>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</si>
  <si>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</si>
  <si>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</si>
  <si>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</si>
  <si>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</si>
  <si>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</si>
  <si>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</si>
  <si>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</si>
  <si>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</si>
  <si>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</si>
  <si>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</si>
  <si>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</si>
  <si>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</si>
  <si>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</si>
  <si>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</si>
  <si>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</si>
  <si>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</si>
  <si>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</si>
  <si>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</si>
  <si>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</si>
  <si>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</si>
  <si>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</si>
  <si>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</si>
  <si>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</si>
  <si>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</si>
  <si>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</si>
  <si>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</si>
  <si>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</si>
  <si>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</si>
  <si>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</si>
  <si>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</si>
  <si>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</si>
  <si>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</si>
  <si>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</si>
  <si>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</si>
  <si>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</si>
  <si>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</si>
  <si>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</si>
  <si>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</si>
  <si>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</si>
  <si>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</si>
  <si>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</si>
  <si>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</si>
  <si>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</si>
  <si>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</si>
  <si>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</si>
  <si>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</si>
  <si>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</si>
  <si>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</si>
  <si>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</si>
  <si>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</si>
  <si>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</si>
  <si>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</si>
  <si>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</si>
  <si>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</si>
  <si>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</si>
  <si>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</si>
  <si>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</si>
  <si>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</si>
  <si>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</si>
  <si>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</si>
  <si>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</si>
  <si>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</si>
  <si>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</si>
  <si>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</si>
  <si>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</si>
  <si>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</si>
  <si>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</si>
  <si>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</si>
  <si>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</si>
  <si>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</si>
  <si>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</si>
  <si>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</si>
  <si>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</si>
  <si>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</si>
  <si>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</si>
  <si>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</si>
  <si>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</si>
  <si>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</si>
  <si>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</si>
  <si>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</si>
  <si>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</si>
  <si>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</si>
  <si>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</si>
  <si>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</si>
  <si>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</si>
  <si>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</si>
  <si>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</si>
  <si>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</si>
  <si>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</si>
  <si>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</si>
  <si>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</si>
  <si>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</si>
  <si>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</si>
  <si>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</si>
  <si>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</si>
  <si>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</si>
  <si>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</si>
  <si>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</si>
  <si>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</si>
  <si>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</si>
  <si>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</si>
  <si>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</si>
  <si>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</si>
  <si>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</si>
  <si>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</si>
  <si>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</si>
  <si>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</si>
  <si>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</si>
  <si>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</si>
  <si>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</si>
  <si>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</si>
  <si>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</si>
  <si>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</si>
  <si>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</si>
  <si>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</si>
  <si>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</si>
  <si>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</si>
  <si>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</si>
  <si>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</si>
  <si>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</si>
  <si>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</si>
  <si>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</si>
  <si>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</si>
  <si>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</si>
  <si>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</si>
  <si>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</si>
  <si>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</si>
  <si>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</si>
  <si>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</si>
  <si>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</si>
  <si>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</si>
  <si>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</si>
  <si>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</si>
  <si>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</si>
  <si>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</si>
  <si>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</si>
  <si>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</si>
  <si>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</si>
  <si>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</si>
  <si>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</si>
  <si>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</si>
  <si>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</si>
  <si>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</si>
  <si>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</si>
  <si>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</si>
  <si>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</si>
  <si>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</si>
  <si>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</si>
  <si>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</si>
  <si>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</si>
  <si>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</si>
  <si>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</si>
  <si>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</si>
  <si>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</si>
  <si>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</si>
  <si>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</si>
  <si>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</si>
  <si>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</si>
  <si>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</si>
  <si>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</si>
  <si>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</si>
  <si>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</si>
  <si>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</si>
  <si>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</si>
  <si>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</si>
  <si>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</si>
  <si>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</si>
  <si>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</si>
  <si>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</si>
  <si>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</si>
  <si>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</si>
  <si>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</si>
  <si>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</si>
  <si>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</si>
  <si>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</si>
  <si>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</si>
  <si>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</si>
  <si>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</si>
  <si>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</si>
  <si>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</si>
  <si>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</si>
  <si>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</si>
  <si>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</si>
  <si>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</si>
  <si>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</si>
  <si>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</si>
  <si>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</si>
  <si>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</si>
  <si>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</si>
  <si>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</si>
  <si>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</si>
  <si>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</si>
  <si>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</si>
  <si>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</si>
  <si>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</si>
  <si>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</si>
  <si>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</si>
  <si>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</si>
  <si>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</si>
  <si>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</si>
  <si>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</si>
  <si>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</si>
  <si>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</si>
  <si>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</si>
  <si>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</si>
  <si>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</si>
  <si>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</si>
  <si>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</si>
  <si>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</si>
  <si>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</si>
  <si>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</si>
  <si>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</si>
  <si>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</si>
  <si>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</si>
  <si>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</si>
  <si>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</si>
  <si>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</si>
  <si>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</si>
  <si>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</si>
  <si>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</si>
  <si>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</si>
  <si>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</si>
  <si>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</si>
  <si>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</si>
  <si>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</si>
  <si>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</si>
  <si>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</si>
  <si>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</si>
  <si>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</si>
  <si>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</si>
  <si>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</si>
  <si>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</si>
  <si>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</si>
  <si>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</si>
  <si>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</si>
  <si>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</si>
  <si>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</si>
  <si>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</si>
  <si>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</si>
  <si>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</si>
  <si>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</si>
  <si>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</si>
  <si>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</si>
  <si>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</si>
  <si>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</si>
  <si>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</si>
  <si>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</si>
  <si>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</si>
  <si>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</si>
  <si>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</si>
  <si>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</si>
  <si>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</si>
  <si>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</si>
  <si>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</si>
  <si>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</si>
  <si>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</si>
  <si>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</si>
  <si>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</si>
  <si>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</si>
  <si>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</si>
  <si>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</si>
  <si>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</si>
  <si>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</si>
  <si>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</si>
  <si>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</si>
  <si>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</si>
  <si>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</si>
  <si>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</si>
  <si>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</si>
  <si>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</si>
  <si>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</si>
  <si>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</si>
  <si>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</si>
  <si>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</si>
  <si>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</si>
  <si>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</si>
  <si>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</si>
  <si>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</si>
  <si>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</si>
  <si>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</si>
  <si>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</si>
  <si>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</si>
  <si>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</si>
  <si>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</si>
  <si>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</si>
  <si>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</si>
  <si>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</si>
  <si>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</si>
  <si>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</si>
  <si>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</si>
  <si>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</si>
  <si>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</si>
  <si>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</si>
  <si>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</si>
  <si>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</si>
  <si>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</si>
  <si>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</si>
  <si>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</si>
  <si>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</si>
  <si>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</si>
  <si>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</si>
  <si>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</si>
  <si>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</si>
  <si>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</si>
  <si>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</si>
  <si>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</si>
  <si>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</si>
  <si>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</si>
  <si>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</si>
  <si>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</si>
  <si>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</si>
  <si>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</si>
  <si>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</si>
  <si>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</si>
  <si>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</si>
  <si>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</si>
  <si>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</si>
  <si>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</si>
  <si>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</si>
  <si>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</si>
  <si>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</si>
  <si>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</si>
  <si>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</si>
  <si>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</si>
  <si>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</si>
  <si>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</si>
  <si>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</si>
  <si>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</si>
  <si>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</si>
  <si>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</si>
  <si>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</si>
  <si>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</si>
  <si>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</si>
  <si>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</si>
  <si>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</si>
  <si>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</si>
  <si>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</si>
  <si>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</si>
  <si>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</si>
  <si>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</si>
  <si>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</si>
  <si>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</si>
  <si>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</si>
  <si>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</si>
  <si>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</si>
  <si>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</si>
  <si>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</si>
  <si>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</si>
  <si>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</si>
  <si>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</si>
  <si>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</si>
  <si>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</si>
  <si>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</si>
  <si>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</si>
  <si>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</si>
  <si>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</si>
  <si>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</si>
  <si>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</si>
  <si>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</si>
  <si>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</si>
  <si>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</si>
  <si>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</si>
  <si>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</si>
  <si>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</si>
  <si>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</si>
  <si>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</si>
  <si>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</si>
  <si>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</si>
  <si>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</si>
  <si>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</si>
  <si>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</si>
  <si>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</si>
  <si>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</si>
  <si>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</si>
  <si>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</si>
  <si>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</si>
  <si>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</si>
  <si>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</si>
  <si>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</si>
  <si>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</si>
  <si>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</si>
  <si>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</si>
  <si>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</si>
  <si>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</si>
  <si>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</si>
  <si>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</si>
  <si>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</si>
  <si>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</si>
  <si>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</si>
  <si>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</si>
  <si>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</si>
  <si>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</si>
  <si>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</si>
  <si>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</si>
  <si>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</si>
  <si>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</si>
  <si>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</si>
  <si>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</si>
  <si>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</si>
  <si>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</si>
  <si>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</si>
  <si>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</si>
  <si>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</si>
  <si>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</si>
  <si>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</si>
  <si>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</si>
  <si>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</si>
  <si>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</si>
  <si>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</si>
  <si>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</si>
  <si>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</si>
  <si>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</si>
  <si>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</si>
  <si>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</si>
  <si>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</si>
  <si>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</si>
  <si>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</si>
  <si>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</si>
  <si>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</si>
  <si>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</si>
  <si>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</si>
  <si>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</si>
  <si>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</si>
  <si>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</si>
  <si>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</si>
  <si>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</si>
  <si>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</si>
  <si>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</si>
  <si>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</si>
  <si>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</si>
  <si>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</si>
  <si>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</si>
  <si>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</si>
  <si>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</si>
  <si>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</si>
  <si>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</si>
  <si>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</si>
  <si>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</si>
  <si>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</si>
  <si>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</si>
  <si>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</si>
  <si>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</si>
  <si>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</si>
  <si>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</si>
  <si>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</si>
  <si>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</si>
  <si>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</si>
  <si>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</si>
  <si>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</si>
  <si>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</si>
  <si>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</si>
  <si>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</si>
  <si>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</si>
  <si>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</si>
  <si>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</si>
  <si>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</si>
  <si>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</si>
  <si>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</si>
  <si>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</si>
  <si>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</si>
  <si>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</si>
  <si>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</si>
  <si>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</si>
  <si>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</si>
  <si>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</si>
  <si>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</si>
  <si>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</si>
  <si>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</si>
  <si>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</si>
  <si>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</si>
  <si>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</si>
  <si>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</si>
  <si>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</si>
  <si>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</si>
  <si>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</si>
  <si>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</si>
  <si>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</si>
  <si>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</si>
  <si>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</si>
  <si>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</si>
  <si>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</si>
  <si>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</si>
  <si>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</si>
  <si>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</si>
  <si>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</si>
  <si>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</si>
  <si>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</si>
  <si>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</si>
  <si>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</si>
  <si>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</si>
  <si>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</si>
  <si>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</si>
  <si>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</si>
  <si>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</si>
  <si>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</si>
  <si>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</si>
  <si>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</si>
  <si>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</si>
  <si>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</si>
  <si>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</si>
  <si>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</si>
  <si>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</si>
  <si>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</si>
  <si>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</si>
  <si>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</si>
  <si>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</si>
  <si>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</si>
  <si>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</si>
  <si>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</si>
  <si>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</si>
  <si>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</si>
  <si>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</si>
  <si>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</si>
  <si>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</si>
  <si>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</si>
  <si>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</si>
  <si>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</si>
  <si>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</si>
  <si>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</si>
  <si>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</si>
  <si>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</si>
  <si>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</si>
  <si>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</si>
  <si>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</si>
  <si>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</si>
  <si>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</si>
  <si>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</si>
  <si>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</si>
  <si>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</si>
  <si>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</si>
  <si>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</si>
  <si>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</si>
  <si>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</si>
  <si>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</si>
  <si>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</si>
  <si>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</si>
  <si>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</si>
  <si>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</si>
  <si>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</si>
  <si>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</si>
  <si>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</si>
  <si>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</si>
  <si>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</si>
  <si>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</si>
  <si>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</si>
  <si>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</si>
  <si>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</si>
  <si>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</si>
  <si>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</si>
  <si>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</si>
  <si>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</si>
  <si>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</si>
  <si>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</si>
  <si>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</si>
  <si>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</si>
  <si>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</si>
  <si>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</si>
  <si>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</si>
  <si>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</si>
  <si>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</si>
  <si>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</si>
  <si>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</si>
  <si>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</si>
  <si>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</si>
  <si>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</si>
  <si>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</si>
  <si>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</si>
  <si>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</si>
  <si>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</si>
  <si>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</si>
  <si>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</si>
  <si>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</si>
  <si>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</si>
  <si>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</si>
  <si>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</si>
  <si>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</si>
  <si>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</si>
  <si>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</si>
  <si>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</si>
  <si>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</si>
  <si>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</si>
  <si>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</si>
  <si>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</si>
  <si>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</si>
  <si>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</si>
  <si>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</si>
  <si>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</si>
  <si>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</si>
  <si>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</si>
  <si>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</si>
  <si>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</si>
  <si>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</si>
  <si>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</si>
  <si>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</si>
  <si>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</si>
  <si>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</si>
  <si>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</si>
  <si>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</si>
  <si>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</si>
  <si>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</si>
  <si>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</si>
  <si>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</si>
  <si>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</si>
  <si>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</si>
  <si>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</si>
  <si>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</si>
  <si>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</si>
  <si>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</si>
  <si>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</si>
  <si>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</si>
  <si>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</si>
  <si>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</si>
  <si>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</si>
  <si>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</si>
  <si>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</si>
  <si>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</si>
  <si>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</si>
  <si>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</si>
  <si>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</si>
  <si>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</si>
  <si>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</si>
  <si>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</si>
  <si>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</si>
  <si>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</si>
  <si>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</si>
  <si>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</si>
  <si>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</si>
  <si>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</si>
  <si>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</si>
  <si>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</si>
  <si>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</si>
  <si>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</si>
  <si>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</si>
  <si>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</si>
  <si>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</si>
  <si>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</si>
  <si>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</si>
  <si>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</si>
  <si>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</si>
  <si>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</si>
  <si>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</si>
  <si>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</si>
  <si>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</si>
  <si>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</si>
  <si>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</si>
  <si>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</si>
  <si>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</si>
  <si>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</si>
  <si>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</si>
  <si>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</si>
  <si>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</si>
  <si>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</si>
  <si>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</si>
  <si>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</si>
  <si>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</si>
  <si>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</si>
  <si>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</si>
  <si>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</si>
  <si>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</si>
  <si>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</si>
  <si>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</si>
  <si>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</si>
  <si>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</si>
  <si>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</si>
  <si>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</si>
  <si>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</si>
  <si>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</si>
  <si>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</si>
  <si>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</si>
  <si>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</si>
  <si>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</si>
  <si>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</si>
  <si>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</si>
  <si>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</si>
  <si>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</si>
  <si>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</si>
  <si>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</si>
  <si>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</si>
  <si>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</si>
  <si>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</si>
  <si>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</si>
  <si>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</si>
  <si>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</si>
  <si>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</si>
  <si>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</si>
  <si>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</si>
  <si>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</si>
  <si>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</si>
  <si>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</si>
  <si>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</si>
  <si>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</si>
  <si>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</si>
  <si>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</si>
  <si>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</si>
  <si>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</si>
  <si>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</si>
  <si>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</si>
  <si>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</si>
  <si>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</si>
  <si>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</si>
  <si>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</si>
  <si>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</si>
  <si>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</si>
  <si>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</si>
  <si>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</si>
  <si>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</si>
  <si>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</si>
  <si>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</si>
  <si>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</si>
  <si>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</si>
  <si>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</si>
  <si>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</si>
  <si>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</si>
  <si>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</si>
  <si>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</si>
  <si>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</si>
  <si>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</si>
  <si>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</si>
  <si>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</si>
  <si>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</si>
  <si>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</si>
  <si>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</si>
  <si>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</si>
  <si>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</si>
  <si>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</si>
  <si>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</si>
  <si>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</si>
  <si>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</si>
  <si>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</si>
  <si>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</si>
  <si>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</si>
  <si>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</si>
  <si>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</si>
  <si>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</si>
  <si>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</si>
  <si>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</si>
  <si>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</si>
  <si>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</si>
  <si>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</si>
  <si>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</si>
  <si>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</si>
  <si>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</si>
  <si>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</si>
  <si>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</si>
  <si>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</si>
  <si>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</si>
  <si>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</si>
  <si>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</si>
  <si>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</si>
  <si>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</si>
  <si>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</si>
  <si>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</si>
  <si>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</si>
  <si>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</si>
  <si>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</si>
  <si>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</si>
  <si>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</si>
  <si>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</si>
  <si>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</si>
  <si>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</si>
  <si>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</si>
  <si>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</si>
  <si>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</si>
  <si>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</si>
  <si>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</si>
  <si>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</si>
  <si>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</si>
  <si>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</si>
  <si>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</si>
  <si>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</si>
  <si>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</si>
  <si>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</si>
  <si>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</si>
  <si>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</si>
  <si>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</si>
  <si>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</si>
  <si>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</si>
  <si>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</si>
  <si>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</si>
  <si>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</si>
  <si>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</si>
  <si>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</si>
  <si>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</si>
  <si>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</si>
  <si>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</si>
  <si>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</si>
  <si>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</si>
  <si>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</si>
  <si>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</si>
  <si>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</si>
  <si>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</si>
  <si>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</si>
  <si>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</si>
  <si>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</si>
  <si>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</si>
  <si>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</si>
  <si>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</si>
  <si>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</si>
  <si>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</si>
  <si>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</si>
  <si>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</si>
  <si>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</si>
  <si>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</si>
  <si>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</si>
  <si>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</si>
  <si>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</si>
  <si>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</si>
  <si>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</si>
  <si>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</si>
  <si>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</si>
  <si>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</si>
  <si>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</si>
  <si>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</si>
  <si>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</si>
  <si>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</si>
  <si>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</si>
  <si>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</si>
  <si>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</si>
  <si>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</si>
  <si>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</si>
  <si>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</si>
  <si>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</si>
  <si>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</si>
  <si>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</si>
  <si>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</si>
  <si>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</si>
  <si>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</si>
  <si>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</si>
  <si>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</si>
  <si>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</si>
  <si>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</si>
  <si>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</si>
  <si>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</si>
  <si>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</si>
  <si>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</si>
  <si>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</si>
  <si>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</si>
  <si>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</si>
  <si>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</si>
  <si>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</si>
  <si>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</si>
  <si>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</si>
  <si>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</si>
  <si>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</si>
  <si>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</si>
  <si>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</si>
  <si>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</si>
  <si>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</si>
  <si>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</si>
  <si>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</si>
  <si>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</si>
  <si>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</si>
  <si>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</si>
  <si>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</si>
  <si>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</si>
  <si>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</si>
  <si>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</si>
  <si>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</si>
  <si>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</si>
  <si>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</si>
  <si>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</si>
  <si>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</si>
  <si>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</si>
  <si>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</si>
  <si>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</si>
  <si>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</si>
  <si>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</si>
  <si>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</si>
  <si>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</si>
  <si>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</si>
  <si>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</si>
  <si>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</si>
  <si>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</si>
  <si>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</si>
  <si>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</si>
  <si>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</si>
  <si>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</si>
  <si>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</si>
  <si>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</si>
  <si>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</si>
  <si>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</si>
  <si>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</si>
  <si>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</si>
  <si>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</si>
  <si>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</si>
  <si>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</si>
  <si>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</si>
  <si>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</si>
  <si>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</si>
  <si>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</si>
  <si>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</si>
  <si>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</si>
  <si>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</si>
  <si>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</si>
  <si>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</si>
  <si>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</si>
  <si>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</si>
  <si>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</si>
  <si>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</si>
  <si>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</si>
  <si>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</si>
  <si>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</si>
  <si>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</si>
  <si>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</si>
  <si>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</si>
  <si>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</si>
  <si>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</si>
  <si>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</si>
  <si>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</si>
  <si>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</si>
  <si>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</si>
  <si>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</si>
  <si>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</si>
  <si>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</si>
  <si>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</si>
  <si>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</si>
  <si>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</si>
  <si>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</si>
  <si>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</si>
  <si>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</si>
  <si>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</si>
  <si>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</si>
  <si>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</si>
  <si>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</si>
  <si>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</si>
  <si>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</si>
  <si>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</si>
  <si>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</si>
  <si>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</si>
  <si>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</si>
  <si>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</si>
  <si>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</si>
  <si>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</si>
  <si>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</si>
  <si>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</si>
  <si>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</si>
  <si>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</si>
  <si>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</si>
  <si>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</si>
  <si>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</si>
  <si>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</si>
  <si>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</si>
  <si>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</si>
  <si>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</si>
  <si>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</si>
  <si>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</si>
  <si>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</si>
  <si>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</si>
  <si>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</si>
  <si>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</si>
  <si>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</si>
  <si>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</si>
  <si>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</si>
  <si>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</si>
  <si>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</si>
  <si>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</si>
  <si>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</si>
  <si>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</si>
  <si>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</si>
  <si>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</si>
  <si>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</si>
  <si>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</si>
  <si>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</si>
  <si>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</si>
  <si>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</si>
  <si>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</si>
  <si>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</si>
  <si>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</si>
  <si>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</si>
  <si>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</si>
  <si>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</si>
  <si>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</si>
  <si>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</si>
  <si>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</si>
  <si>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</si>
  <si>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</si>
  <si>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</si>
  <si>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</si>
  <si>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</si>
  <si>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</si>
  <si>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</si>
  <si>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</si>
  <si>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</si>
  <si>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</si>
  <si>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</si>
  <si>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</si>
  <si>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</si>
  <si>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</si>
  <si>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</si>
  <si>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</si>
  <si>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</si>
  <si>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</si>
  <si>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</si>
  <si>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</si>
  <si>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</si>
  <si>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</si>
  <si>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</si>
  <si>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</si>
  <si>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</si>
  <si>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</si>
  <si>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</si>
  <si>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</si>
  <si>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</si>
  <si>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</si>
  <si>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</si>
  <si>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</si>
  <si>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</si>
  <si>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</si>
  <si>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</si>
  <si>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</si>
  <si>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</si>
  <si>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</si>
  <si>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</si>
  <si>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</si>
  <si>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</si>
  <si>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</si>
  <si>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</si>
  <si>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</si>
  <si>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</si>
  <si>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</si>
  <si>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</si>
  <si>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</si>
  <si>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</si>
  <si>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</si>
  <si>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</si>
  <si>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</si>
  <si>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</si>
  <si>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</si>
  <si>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</si>
  <si>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</si>
  <si>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</si>
  <si>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</si>
  <si>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</si>
  <si>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</si>
  <si>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</si>
  <si>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</si>
  <si>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</si>
  <si>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</si>
  <si>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</si>
  <si>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</si>
  <si>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</si>
  <si>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</si>
  <si>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</si>
  <si>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</si>
  <si>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</si>
  <si>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</si>
  <si>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</si>
  <si>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</si>
  <si>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</si>
  <si>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</si>
  <si>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</si>
  <si>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</si>
  <si>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</si>
  <si>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</si>
  <si>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</si>
  <si>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</si>
  <si>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</si>
  <si>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</si>
  <si>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</si>
  <si>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</si>
  <si>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</si>
  <si>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</si>
  <si>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</si>
  <si>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</si>
  <si>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</si>
  <si>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</si>
  <si>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</si>
  <si>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</si>
  <si>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</si>
  <si>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</si>
  <si>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</si>
  <si>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</si>
  <si>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</si>
  <si>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</si>
  <si>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</si>
  <si>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</si>
  <si>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</si>
  <si>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</si>
  <si>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</si>
  <si>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</si>
  <si>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</si>
  <si>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</si>
  <si>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</si>
  <si>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</si>
  <si>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</si>
  <si>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</si>
  <si>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</si>
  <si>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</si>
  <si>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</si>
  <si>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</si>
  <si>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</si>
  <si>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</si>
  <si>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</si>
  <si>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</si>
  <si>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</si>
  <si>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</si>
  <si>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</si>
  <si>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</si>
  <si>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</si>
  <si>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</si>
  <si>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</si>
  <si>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</si>
  <si>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</si>
  <si>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</si>
  <si>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</si>
  <si>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</si>
  <si>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</si>
  <si>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</si>
  <si>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</si>
  <si>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</si>
  <si>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</si>
  <si>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</si>
  <si>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</si>
  <si>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</si>
  <si>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</si>
  <si>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</si>
  <si>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</si>
  <si>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</si>
  <si>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</si>
  <si>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</si>
  <si>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</si>
  <si>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</si>
  <si>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</si>
  <si>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</si>
  <si>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</si>
  <si>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</si>
  <si>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</si>
  <si>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</si>
  <si>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</si>
  <si>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</si>
  <si>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</si>
  <si>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</si>
  <si>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</si>
  <si>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</si>
  <si>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</si>
  <si>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</si>
  <si>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</si>
  <si>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</si>
  <si>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</si>
  <si>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</si>
  <si>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</si>
  <si>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</si>
  <si>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</si>
  <si>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</si>
  <si>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</si>
  <si>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</si>
  <si>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</si>
  <si>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</si>
  <si>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</si>
  <si>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</si>
  <si>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</si>
  <si>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</si>
  <si>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</si>
  <si>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</si>
  <si>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</si>
  <si>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</si>
  <si>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</si>
  <si>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</si>
  <si>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</si>
  <si>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</si>
  <si>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</si>
  <si>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</si>
  <si>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</si>
  <si>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</si>
  <si>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</si>
  <si>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</si>
  <si>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</si>
  <si>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</si>
  <si>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</si>
  <si>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</si>
  <si>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</si>
  <si>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</si>
  <si>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</si>
  <si>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</si>
  <si>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</si>
  <si>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</si>
  <si>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</si>
  <si>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</si>
  <si>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</si>
  <si>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</si>
  <si>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</si>
  <si>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</si>
  <si>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</si>
  <si>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</si>
  <si>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</si>
  <si>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</si>
  <si>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</si>
  <si>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</si>
  <si>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</si>
  <si>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</si>
  <si>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</si>
  <si>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</si>
  <si>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</si>
  <si>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</si>
  <si>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</si>
  <si>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</si>
  <si>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</si>
  <si>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</si>
  <si>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</si>
  <si>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</si>
  <si>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</si>
  <si>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</si>
  <si>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</si>
  <si>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</si>
  <si>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</si>
  <si>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</si>
  <si>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</si>
  <si>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</si>
  <si>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</si>
  <si>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</si>
  <si>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</si>
  <si>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</si>
  <si>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</si>
  <si>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</si>
  <si>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</si>
  <si>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</si>
  <si>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</si>
  <si>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</si>
  <si>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</si>
  <si>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</si>
  <si>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</si>
  <si>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</si>
  <si>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</si>
  <si>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</si>
  <si>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</si>
  <si>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</si>
  <si>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</si>
  <si>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</si>
  <si>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</si>
  <si>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</si>
  <si>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</si>
  <si>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</si>
  <si>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</si>
  <si>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</si>
  <si>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</si>
  <si>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</si>
  <si>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</si>
  <si>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</si>
  <si>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</si>
  <si>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</si>
  <si>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</si>
  <si>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</si>
  <si>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</si>
  <si>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</si>
  <si>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</si>
  <si>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</si>
  <si>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</si>
  <si>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</si>
  <si>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</si>
  <si>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</si>
  <si>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</si>
  <si>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</si>
  <si>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</si>
  <si>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</si>
  <si>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</si>
  <si>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</si>
  <si>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</si>
  <si>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</si>
  <si>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</si>
  <si>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</si>
  <si>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</si>
  <si>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</si>
  <si>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</si>
  <si>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</si>
  <si>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</si>
  <si>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</si>
  <si>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</si>
  <si>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</si>
  <si>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</si>
  <si>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</si>
  <si>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</si>
  <si>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</si>
  <si>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</si>
  <si>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</si>
  <si>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</si>
  <si>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</si>
  <si>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</si>
  <si>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</si>
  <si>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</si>
  <si>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</si>
  <si>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</si>
  <si>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</si>
  <si>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</si>
  <si>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</si>
  <si>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</si>
  <si>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</si>
  <si>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</si>
  <si>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</si>
  <si>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</si>
  <si>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</si>
  <si>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</si>
  <si>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</si>
  <si>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</si>
  <si>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</si>
  <si>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</si>
  <si>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</si>
  <si>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</si>
  <si>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</si>
  <si>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</si>
  <si>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</si>
  <si>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</si>
  <si>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</si>
  <si>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</si>
  <si>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</si>
  <si>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</si>
  <si>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</si>
  <si>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</si>
  <si>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</si>
  <si>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</si>
  <si>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</si>
  <si>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</si>
  <si>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</si>
  <si>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</si>
  <si>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</si>
  <si>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</si>
  <si>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</si>
  <si>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</si>
  <si>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</si>
  <si>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</si>
  <si>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</si>
  <si>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</si>
  <si>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</si>
  <si>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</si>
  <si>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</si>
  <si>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</si>
  <si>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</si>
  <si>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</si>
  <si>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</si>
  <si>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</si>
  <si>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</si>
  <si>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</si>
  <si>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</si>
  <si>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</si>
  <si>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</si>
  <si>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</si>
  <si>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</si>
  <si>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</si>
  <si>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</si>
  <si>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</si>
  <si>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</si>
  <si>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</si>
  <si>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</si>
  <si>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</si>
  <si>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</si>
  <si>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</si>
  <si>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</si>
  <si>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</si>
  <si>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</si>
  <si>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</si>
  <si>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</si>
  <si>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</si>
  <si>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</si>
  <si>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</si>
  <si>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</si>
  <si>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</si>
  <si>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</si>
  <si>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</si>
  <si>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</si>
  <si>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</si>
  <si>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</si>
  <si>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</si>
  <si>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</si>
  <si>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</si>
  <si>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</si>
  <si>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</si>
  <si>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</si>
  <si>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</si>
  <si>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</si>
  <si>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</si>
  <si>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</si>
  <si>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</si>
  <si>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</si>
  <si>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</si>
  <si>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</si>
  <si>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</si>
  <si>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</si>
  <si>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</si>
  <si>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</si>
  <si>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</si>
  <si>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</si>
  <si>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</si>
  <si>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</si>
  <si>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</si>
  <si>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</si>
  <si>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</si>
  <si>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</si>
  <si>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</si>
  <si>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</si>
  <si>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</si>
  <si>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</si>
  <si>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</si>
  <si>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</si>
  <si>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</si>
  <si>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</si>
  <si>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</si>
  <si>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</si>
  <si>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</si>
  <si>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</si>
  <si>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</si>
  <si>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</si>
  <si>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</si>
  <si>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</si>
  <si>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</si>
  <si>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</si>
  <si>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</si>
  <si>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</si>
  <si>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</si>
  <si>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</si>
  <si>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</si>
  <si>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</si>
  <si>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</si>
  <si>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</si>
  <si>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</si>
  <si>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</si>
  <si>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</si>
  <si>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</si>
  <si>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</si>
  <si>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</si>
  <si>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</si>
  <si>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</si>
  <si>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</si>
  <si>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</si>
  <si>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</si>
  <si>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</si>
  <si>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</si>
  <si>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</si>
  <si>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</si>
  <si>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</si>
  <si>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</si>
  <si>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</si>
  <si>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</si>
  <si>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</si>
  <si>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</si>
  <si>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</si>
  <si>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</si>
  <si>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</si>
  <si>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</si>
  <si>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</si>
  <si>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</si>
  <si>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</si>
  <si>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</si>
  <si>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</si>
  <si>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</si>
  <si>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</si>
  <si>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</si>
  <si>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</si>
  <si>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</si>
  <si>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</si>
  <si>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</si>
  <si>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</si>
  <si>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</si>
  <si>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</si>
  <si>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</si>
  <si>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</si>
  <si>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</si>
  <si>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</si>
  <si>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</si>
  <si>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</si>
  <si>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</si>
  <si>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</si>
  <si>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</si>
  <si>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</si>
  <si>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</si>
  <si>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</si>
  <si>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</si>
  <si>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</si>
  <si>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</si>
  <si>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</si>
  <si>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</si>
  <si>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</si>
  <si>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</si>
  <si>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</si>
  <si>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</si>
  <si>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</si>
  <si>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</si>
  <si>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</si>
  <si>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</si>
  <si>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</si>
  <si>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</si>
  <si>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</si>
  <si>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</si>
  <si>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</si>
  <si>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</si>
  <si>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</si>
  <si>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</si>
  <si>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</si>
  <si>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</si>
  <si>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</si>
  <si>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</si>
  <si>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</si>
  <si>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</si>
  <si>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</si>
  <si>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</si>
  <si>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</si>
  <si>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</si>
  <si>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</si>
  <si>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</si>
  <si>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</si>
  <si>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</si>
  <si>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</si>
  <si>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</si>
  <si>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</si>
  <si>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</si>
  <si>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</si>
  <si>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</si>
  <si>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</si>
  <si>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</si>
  <si>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</si>
  <si>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</si>
  <si>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</si>
  <si>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</si>
  <si>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</si>
  <si>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</si>
  <si>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</si>
  <si>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</si>
  <si>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</si>
  <si>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</si>
  <si>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</si>
  <si>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</si>
  <si>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</si>
  <si>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</si>
  <si>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</si>
  <si>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</si>
  <si>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</si>
  <si>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</si>
  <si>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</si>
  <si>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</si>
  <si>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</si>
  <si>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</si>
  <si>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</si>
  <si>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</si>
  <si>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</si>
  <si>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</si>
  <si>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</si>
  <si>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</si>
  <si>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</si>
  <si>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</si>
  <si>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</si>
  <si>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</si>
  <si>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</si>
  <si>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</si>
  <si>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</si>
  <si>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</si>
  <si>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</si>
  <si>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</si>
  <si>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</si>
  <si>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</si>
  <si>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</si>
  <si>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</si>
  <si>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</si>
  <si>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</si>
  <si>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</si>
  <si>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</si>
  <si>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</si>
  <si>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</si>
  <si>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</si>
  <si>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</si>
  <si>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</si>
  <si>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</si>
  <si>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</si>
  <si>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</si>
  <si>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</si>
  <si>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</si>
  <si>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</si>
  <si>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</si>
  <si>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</si>
  <si>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</si>
  <si>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</si>
  <si>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</si>
  <si>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</si>
  <si>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</si>
  <si>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</si>
  <si>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</si>
  <si>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</si>
  <si>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</si>
  <si>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</si>
  <si>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</si>
  <si>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</si>
  <si>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</si>
  <si>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</si>
  <si>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</si>
  <si>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</si>
  <si>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</si>
  <si>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</si>
  <si>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</si>
  <si>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</si>
  <si>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</si>
  <si>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</si>
  <si>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</si>
  <si>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</si>
  <si>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</si>
  <si>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</si>
  <si>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</si>
  <si>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</si>
  <si>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</si>
  <si>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</si>
  <si>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</si>
  <si>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</si>
  <si>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</si>
  <si>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</si>
  <si>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</si>
  <si>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</si>
  <si>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</si>
  <si>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</si>
  <si>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Живка Бикова-Пенева</t>
  </si>
  <si>
    <t>Живка Бикова</t>
  </si>
  <si>
    <t>Константин Пенчев</t>
  </si>
  <si>
    <t>zh.bikova@ombudsman.bg</t>
  </si>
  <si>
    <t>b936</t>
  </si>
  <si>
    <t>d783</t>
  </si>
  <si>
    <t>c1122</t>
  </si>
  <si>
    <t>02/8106 935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</si>
</sst>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25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4" fillId="33" borderId="0" xfId="56" applyNumberFormat="1" applyFont="1" applyFill="1" applyAlignment="1">
      <alignment vertical="center"/>
      <protection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14" fillId="33" borderId="0" xfId="56" applyFont="1" applyFill="1" applyAlignment="1">
      <alignment vertical="center"/>
      <protection/>
    </xf>
    <xf numFmtId="0" fontId="6" fillId="34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5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NumberFormat="1" applyFont="1" applyFill="1" applyBorder="1" applyAlignment="1">
      <alignment horizontal="right"/>
      <protection/>
    </xf>
    <xf numFmtId="0" fontId="6" fillId="35" borderId="0" xfId="56" applyNumberFormat="1" applyFont="1" applyFill="1" applyBorder="1" applyAlignment="1">
      <alignment horizontal="right"/>
      <protection/>
    </xf>
    <xf numFmtId="0" fontId="10" fillId="34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36" borderId="0" xfId="56" applyFont="1" applyFill="1" applyAlignment="1" applyProtection="1">
      <alignment vertical="center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wrapText="1"/>
      <protection/>
    </xf>
    <xf numFmtId="3" fontId="26" fillId="0" borderId="0" xfId="56" applyNumberFormat="1" applyFont="1" applyAlignment="1">
      <alignment/>
      <protection/>
    </xf>
    <xf numFmtId="0" fontId="23" fillId="0" borderId="0" xfId="56">
      <alignment/>
      <protection/>
    </xf>
    <xf numFmtId="0" fontId="9" fillId="0" borderId="0" xfId="56" applyFont="1" applyAlignment="1">
      <alignment/>
      <protection/>
    </xf>
    <xf numFmtId="0" fontId="26" fillId="37" borderId="0" xfId="56" applyFont="1" applyFill="1">
      <alignment/>
      <protection/>
    </xf>
    <xf numFmtId="180" fontId="26" fillId="0" borderId="0" xfId="56" applyNumberFormat="1" applyFont="1">
      <alignment/>
      <protection/>
    </xf>
    <xf numFmtId="0" fontId="26" fillId="37" borderId="0" xfId="56" applyFont="1" applyFill="1" applyBorder="1">
      <alignment/>
      <protection/>
    </xf>
    <xf numFmtId="3" fontId="20" fillId="37" borderId="0" xfId="56" applyNumberFormat="1" applyFont="1" applyFill="1" applyBorder="1" applyAlignment="1">
      <alignment horizontal="right"/>
      <protection/>
    </xf>
    <xf numFmtId="0" fontId="23" fillId="37" borderId="0" xfId="56" applyFill="1" applyBorder="1">
      <alignment/>
      <protection/>
    </xf>
    <xf numFmtId="0" fontId="26" fillId="0" borderId="0" xfId="56" applyFont="1" applyFill="1">
      <alignment/>
      <protection/>
    </xf>
    <xf numFmtId="0" fontId="20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vertical="center" wrapText="1"/>
      <protection/>
    </xf>
    <xf numFmtId="1" fontId="33" fillId="0" borderId="0" xfId="57" applyNumberFormat="1" applyFont="1" applyAlignment="1">
      <alignment vertical="center"/>
      <protection/>
    </xf>
    <xf numFmtId="0" fontId="34" fillId="0" borderId="0" xfId="57" applyFont="1" applyProtection="1">
      <alignment/>
      <protection locked="0"/>
    </xf>
    <xf numFmtId="0" fontId="32" fillId="0" borderId="0" xfId="57" applyFont="1" applyAlignment="1" applyProtection="1">
      <alignment vertical="center"/>
      <protection locked="0"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center" vertical="center"/>
      <protection/>
    </xf>
    <xf numFmtId="14" fontId="32" fillId="38" borderId="0" xfId="57" applyNumberFormat="1" applyFont="1" applyFill="1" applyAlignment="1" applyProtection="1" quotePrefix="1">
      <alignment horizontal="center" vertical="center"/>
      <protection locked="0"/>
    </xf>
    <xf numFmtId="14" fontId="32" fillId="38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Font="1" applyAlignment="1" quotePrefix="1">
      <alignment vertical="center"/>
      <protection/>
    </xf>
    <xf numFmtId="49" fontId="32" fillId="38" borderId="10" xfId="57" applyNumberFormat="1" applyFont="1" applyFill="1" applyBorder="1" applyAlignment="1" applyProtection="1">
      <alignment horizontal="center" vertical="center"/>
      <protection locked="0"/>
    </xf>
    <xf numFmtId="49" fontId="38" fillId="38" borderId="15" xfId="57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Alignment="1" quotePrefix="1">
      <alignment horizontal="center" vertical="center"/>
      <protection/>
    </xf>
    <xf numFmtId="178" fontId="32" fillId="0" borderId="0" xfId="57" applyNumberFormat="1" applyFont="1" applyAlignment="1">
      <alignment vertical="center"/>
      <protection/>
    </xf>
    <xf numFmtId="0" fontId="31" fillId="0" borderId="0" xfId="57" applyFont="1" applyBorder="1" applyAlignment="1">
      <alignment vertical="center"/>
      <protection/>
    </xf>
    <xf numFmtId="0" fontId="39" fillId="0" borderId="11" xfId="61" applyFont="1" applyFill="1" applyBorder="1" applyAlignment="1">
      <alignment horizontal="left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42" fillId="0" borderId="0" xfId="57" applyFont="1" applyAlignment="1">
      <alignment vertical="center"/>
      <protection/>
    </xf>
    <xf numFmtId="179" fontId="43" fillId="38" borderId="19" xfId="61" applyNumberFormat="1" applyFont="1" applyFill="1" applyBorder="1" applyAlignment="1" quotePrefix="1">
      <alignment horizontal="right" vertical="center"/>
      <protection/>
    </xf>
    <xf numFmtId="3" fontId="39" fillId="0" borderId="2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vertical="center"/>
      <protection/>
    </xf>
    <xf numFmtId="179" fontId="43" fillId="38" borderId="17" xfId="61" applyNumberFormat="1" applyFont="1" applyFill="1" applyBorder="1" applyAlignment="1" quotePrefix="1">
      <alignment horizontal="right" vertical="center"/>
      <protection/>
    </xf>
    <xf numFmtId="3" fontId="39" fillId="0" borderId="21" xfId="57" applyNumberFormat="1" applyFont="1" applyBorder="1" applyAlignment="1">
      <alignment horizontal="right" vertical="center"/>
      <protection/>
    </xf>
    <xf numFmtId="0" fontId="44" fillId="35" borderId="0" xfId="57" applyFont="1" applyFill="1" applyAlignment="1">
      <alignment vertical="center"/>
      <protection/>
    </xf>
    <xf numFmtId="0" fontId="44" fillId="34" borderId="0" xfId="57" applyFont="1" applyFill="1" applyAlignment="1">
      <alignment vertical="center"/>
      <protection/>
    </xf>
    <xf numFmtId="0" fontId="44" fillId="0" borderId="22" xfId="61" applyNumberFormat="1" applyFont="1" applyFill="1" applyBorder="1" applyAlignment="1" quotePrefix="1">
      <alignment horizontal="right"/>
      <protection/>
    </xf>
    <xf numFmtId="179" fontId="43" fillId="38" borderId="0" xfId="61" applyNumberFormat="1" applyFont="1" applyFill="1" applyBorder="1" applyAlignment="1" quotePrefix="1">
      <alignment horizontal="right" vertical="center"/>
      <protection/>
    </xf>
    <xf numFmtId="0" fontId="44" fillId="0" borderId="0" xfId="57" applyNumberFormat="1" applyFont="1" applyAlignment="1">
      <alignment horizontal="right"/>
      <protection/>
    </xf>
    <xf numFmtId="0" fontId="44" fillId="0" borderId="0" xfId="61" applyNumberFormat="1" applyFont="1" applyFill="1" applyAlignment="1">
      <alignment horizontal="right"/>
      <protection/>
    </xf>
    <xf numFmtId="0" fontId="43" fillId="38" borderId="23" xfId="61" applyFont="1" applyFill="1" applyBorder="1" applyAlignment="1" quotePrefix="1">
      <alignment horizontal="left"/>
      <protection/>
    </xf>
    <xf numFmtId="176" fontId="45" fillId="0" borderId="0" xfId="61" applyNumberFormat="1" applyFont="1" applyFill="1" applyBorder="1">
      <alignment/>
      <protection/>
    </xf>
    <xf numFmtId="0" fontId="46" fillId="0" borderId="0" xfId="61" applyFont="1" applyFill="1" applyBorder="1">
      <alignment/>
      <protection/>
    </xf>
    <xf numFmtId="0" fontId="46" fillId="0" borderId="24" xfId="61" applyFont="1" applyFill="1" applyBorder="1">
      <alignment/>
      <protection/>
    </xf>
    <xf numFmtId="0" fontId="47" fillId="0" borderId="0" xfId="57" applyFont="1" applyAlignment="1">
      <alignment vertical="center"/>
      <protection/>
    </xf>
    <xf numFmtId="0" fontId="31" fillId="0" borderId="0" xfId="57" applyNumberFormat="1" applyFont="1" applyBorder="1" applyAlignment="1">
      <alignment horizontal="right"/>
      <protection/>
    </xf>
    <xf numFmtId="0" fontId="40" fillId="0" borderId="11" xfId="61" applyFont="1" applyFill="1" applyBorder="1" applyAlignment="1" quotePrefix="1">
      <alignment horizontal="right" vertical="center"/>
      <protection/>
    </xf>
    <xf numFmtId="0" fontId="48" fillId="0" borderId="12" xfId="61" applyFont="1" applyFill="1" applyBorder="1" applyAlignment="1">
      <alignment horizontal="right"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40" fillId="0" borderId="0" xfId="61" applyFont="1" applyFill="1" applyBorder="1" applyAlignment="1" quotePrefix="1">
      <alignment horizontal="right" vertical="center"/>
      <protection/>
    </xf>
    <xf numFmtId="179" fontId="48" fillId="0" borderId="0" xfId="61" applyNumberFormat="1" applyFont="1" applyFill="1" applyBorder="1" applyAlignment="1" quotePrefix="1">
      <alignment horizontal="center" vertical="center"/>
      <protection/>
    </xf>
    <xf numFmtId="0" fontId="30" fillId="0" borderId="0" xfId="61" applyFont="1" applyFill="1" applyBorder="1" applyAlignment="1">
      <alignment horizontal="left" vertical="center" wrapText="1"/>
      <protection/>
    </xf>
    <xf numFmtId="3" fontId="32" fillId="0" borderId="0" xfId="57" applyNumberFormat="1" applyFont="1" applyBorder="1" applyAlignment="1" applyProtection="1">
      <alignment horizontal="right" vertical="center"/>
      <protection locked="0"/>
    </xf>
    <xf numFmtId="3" fontId="32" fillId="0" borderId="0" xfId="57" applyNumberFormat="1" applyFont="1" applyAlignment="1">
      <alignment horizontal="right" vertical="center"/>
      <protection/>
    </xf>
    <xf numFmtId="3" fontId="32" fillId="0" borderId="0" xfId="57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 wrapText="1"/>
      <protection/>
    </xf>
    <xf numFmtId="14" fontId="32" fillId="0" borderId="0" xfId="57" applyNumberFormat="1" applyFont="1" applyFill="1" applyAlignment="1" applyProtection="1" quotePrefix="1">
      <alignment horizontal="center" vertical="center"/>
      <protection/>
    </xf>
    <xf numFmtId="14" fontId="32" fillId="0" borderId="0" xfId="57" applyNumberFormat="1" applyFont="1" applyFill="1" applyAlignment="1" applyProtection="1">
      <alignment horizontal="center" vertical="center"/>
      <protection/>
    </xf>
    <xf numFmtId="49" fontId="32" fillId="38" borderId="10" xfId="57" applyNumberFormat="1" applyFont="1" applyFill="1" applyBorder="1" applyAlignment="1">
      <alignment horizontal="center" vertical="center"/>
      <protection/>
    </xf>
    <xf numFmtId="3" fontId="32" fillId="0" borderId="0" xfId="57" applyNumberFormat="1" applyFont="1" applyAlignment="1" quotePrefix="1">
      <alignment horizontal="right" vertical="center"/>
      <protection/>
    </xf>
    <xf numFmtId="49" fontId="38" fillId="38" borderId="15" xfId="57" applyNumberFormat="1" applyFont="1" applyFill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horizontal="left" vertical="center"/>
      <protection/>
    </xf>
    <xf numFmtId="3" fontId="39" fillId="35" borderId="25" xfId="57" applyNumberFormat="1" applyFont="1" applyFill="1" applyBorder="1" applyAlignment="1" applyProtection="1">
      <alignment horizontal="right" vertical="center"/>
      <protection locked="0"/>
    </xf>
    <xf numFmtId="3" fontId="39" fillId="35" borderId="20" xfId="57" applyNumberFormat="1" applyFont="1" applyFill="1" applyBorder="1" applyAlignment="1" applyProtection="1">
      <alignment horizontal="right" vertical="center"/>
      <protection locked="0"/>
    </xf>
    <xf numFmtId="3" fontId="39" fillId="35" borderId="23" xfId="57" applyNumberFormat="1" applyFont="1" applyFill="1" applyBorder="1" applyAlignment="1" applyProtection="1">
      <alignment horizontal="right" vertical="center"/>
      <protection locked="0"/>
    </xf>
    <xf numFmtId="3" fontId="39" fillId="35" borderId="21" xfId="57" applyNumberFormat="1" applyFont="1" applyFill="1" applyBorder="1" applyAlignment="1" applyProtection="1">
      <alignment horizontal="right" vertical="center"/>
      <protection locked="0"/>
    </xf>
    <xf numFmtId="0" fontId="44" fillId="0" borderId="0" xfId="57" applyNumberFormat="1" applyFont="1" applyBorder="1" applyAlignment="1">
      <alignment horizontal="right"/>
      <protection/>
    </xf>
    <xf numFmtId="0" fontId="43" fillId="38" borderId="23" xfId="57" applyFont="1" applyFill="1" applyBorder="1" applyAlignment="1">
      <alignment vertical="center"/>
      <protection/>
    </xf>
    <xf numFmtId="0" fontId="44" fillId="34" borderId="0" xfId="57" applyNumberFormat="1" applyFont="1" applyFill="1" applyAlignment="1">
      <alignment horizontal="right"/>
      <protection/>
    </xf>
    <xf numFmtId="179" fontId="43" fillId="38" borderId="17" xfId="61" applyNumberFormat="1" applyFont="1" applyFill="1" applyBorder="1" applyAlignment="1" quotePrefix="1">
      <alignment horizontal="right"/>
      <protection/>
    </xf>
    <xf numFmtId="0" fontId="44" fillId="0" borderId="0" xfId="57" applyFont="1">
      <alignment/>
      <protection/>
    </xf>
    <xf numFmtId="179" fontId="43" fillId="38" borderId="17" xfId="61" applyNumberFormat="1" applyFont="1" applyFill="1" applyBorder="1" applyAlignment="1">
      <alignment horizontal="right"/>
      <protection/>
    </xf>
    <xf numFmtId="3" fontId="39" fillId="0" borderId="26" xfId="57" applyNumberFormat="1" applyFont="1" applyBorder="1" applyAlignment="1">
      <alignment horizontal="right" vertical="center"/>
      <protection/>
    </xf>
    <xf numFmtId="3" fontId="39" fillId="35" borderId="27" xfId="57" applyNumberFormat="1" applyFont="1" applyFill="1" applyBorder="1" applyAlignment="1" applyProtection="1">
      <alignment horizontal="right" vertical="center"/>
      <protection locked="0"/>
    </xf>
    <xf numFmtId="3" fontId="39" fillId="35" borderId="28" xfId="57" applyNumberFormat="1" applyFont="1" applyFill="1" applyBorder="1" applyAlignment="1" applyProtection="1">
      <alignment horizontal="right" vertical="center"/>
      <protection locked="0"/>
    </xf>
    <xf numFmtId="3" fontId="39" fillId="35" borderId="26" xfId="57" applyNumberFormat="1" applyFont="1" applyFill="1" applyBorder="1" applyAlignment="1" applyProtection="1">
      <alignment horizontal="right" vertical="center"/>
      <protection locked="0"/>
    </xf>
    <xf numFmtId="0" fontId="31" fillId="0" borderId="0" xfId="57" applyNumberFormat="1" applyFont="1" applyAlignment="1">
      <alignment horizontal="right"/>
      <protection/>
    </xf>
    <xf numFmtId="181" fontId="40" fillId="0" borderId="11" xfId="61" applyNumberFormat="1" applyFont="1" applyFill="1" applyBorder="1" applyAlignment="1">
      <alignment vertical="center"/>
      <protection/>
    </xf>
    <xf numFmtId="3" fontId="38" fillId="35" borderId="10" xfId="57" applyNumberFormat="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32" fillId="0" borderId="17" xfId="57" applyFont="1" applyBorder="1" applyAlignment="1" quotePrefix="1">
      <alignment horizontal="center" vertical="center"/>
      <protection/>
    </xf>
    <xf numFmtId="3" fontId="39" fillId="0" borderId="20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 applyProtection="1">
      <alignment vertical="center"/>
      <protection/>
    </xf>
    <xf numFmtId="179" fontId="43" fillId="38" borderId="13" xfId="61" applyNumberFormat="1" applyFont="1" applyFill="1" applyBorder="1" applyAlignment="1" quotePrefix="1">
      <alignment horizontal="right" vertic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179" fontId="38" fillId="0" borderId="11" xfId="61" applyNumberFormat="1" applyFont="1" applyFill="1" applyBorder="1" applyAlignment="1" quotePrefix="1">
      <alignment horizontal="center" vertical="center"/>
      <protection/>
    </xf>
    <xf numFmtId="3" fontId="38" fillId="0" borderId="11" xfId="57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>
      <alignment vertical="center"/>
      <protection/>
    </xf>
    <xf numFmtId="0" fontId="46" fillId="0" borderId="0" xfId="61" applyFont="1" applyFill="1">
      <alignment/>
      <protection/>
    </xf>
    <xf numFmtId="0" fontId="45" fillId="34" borderId="0" xfId="61" applyFont="1" applyFill="1" applyBorder="1" applyAlignment="1">
      <alignment horizontal="right"/>
      <protection/>
    </xf>
    <xf numFmtId="0" fontId="43" fillId="38" borderId="23" xfId="61" applyFont="1" applyFill="1" applyBorder="1">
      <alignment/>
      <protection/>
    </xf>
    <xf numFmtId="3" fontId="39" fillId="0" borderId="21" xfId="57" applyNumberFormat="1" applyFont="1" applyBorder="1" applyAlignment="1" applyProtection="1">
      <alignment horizontal="right" vertical="center"/>
      <protection locked="0"/>
    </xf>
    <xf numFmtId="3" fontId="39" fillId="0" borderId="20" xfId="57" applyNumberFormat="1" applyFont="1" applyBorder="1" applyAlignment="1" applyProtection="1">
      <alignment vertical="center"/>
      <protection locked="0"/>
    </xf>
    <xf numFmtId="3" fontId="39" fillId="0" borderId="21" xfId="57" applyNumberFormat="1" applyFont="1" applyBorder="1" applyAlignment="1" applyProtection="1">
      <alignment vertical="center"/>
      <protection locked="0"/>
    </xf>
    <xf numFmtId="0" fontId="37" fillId="0" borderId="0" xfId="57" applyFont="1" applyAlignment="1">
      <alignment vertical="center"/>
      <protection/>
    </xf>
    <xf numFmtId="0" fontId="32" fillId="39" borderId="16" xfId="57" applyFont="1" applyFill="1" applyBorder="1" applyAlignment="1" quotePrefix="1">
      <alignment horizontal="center" vertical="center"/>
      <protection/>
    </xf>
    <xf numFmtId="0" fontId="32" fillId="39" borderId="16" xfId="57" applyFont="1" applyFill="1" applyBorder="1" applyAlignment="1">
      <alignment vertical="center"/>
      <protection/>
    </xf>
    <xf numFmtId="0" fontId="32" fillId="39" borderId="19" xfId="57" applyFont="1" applyFill="1" applyBorder="1" applyAlignment="1" quotePrefix="1">
      <alignment horizontal="center" vertical="center" wrapText="1"/>
      <protection/>
    </xf>
    <xf numFmtId="0" fontId="32" fillId="39" borderId="30" xfId="57" applyFont="1" applyFill="1" applyBorder="1" applyAlignment="1" quotePrefix="1">
      <alignment horizontal="center" vertical="center" wrapText="1"/>
      <protection/>
    </xf>
    <xf numFmtId="0" fontId="32" fillId="39" borderId="17" xfId="57" applyFont="1" applyFill="1" applyBorder="1" applyAlignment="1" quotePrefix="1">
      <alignment horizontal="center" vertical="center" wrapText="1"/>
      <protection/>
    </xf>
    <xf numFmtId="0" fontId="32" fillId="39" borderId="11" xfId="57" applyFont="1" applyFill="1" applyBorder="1" applyAlignment="1" quotePrefix="1">
      <alignment horizontal="left" vertical="center"/>
      <protection/>
    </xf>
    <xf numFmtId="0" fontId="32" fillId="39" borderId="12" xfId="57" applyFont="1" applyFill="1" applyBorder="1" applyAlignment="1">
      <alignment horizontal="center" vertical="center"/>
      <protection/>
    </xf>
    <xf numFmtId="0" fontId="32" fillId="39" borderId="11" xfId="57" applyFont="1" applyFill="1" applyBorder="1" applyAlignment="1" quotePrefix="1">
      <alignment horizontal="left" vertical="center" wrapText="1"/>
      <protection/>
    </xf>
    <xf numFmtId="0" fontId="32" fillId="39" borderId="13" xfId="57" applyFont="1" applyFill="1" applyBorder="1" applyAlignment="1">
      <alignment vertical="center"/>
      <protection/>
    </xf>
    <xf numFmtId="176" fontId="32" fillId="39" borderId="31" xfId="57" applyNumberFormat="1" applyFont="1" applyFill="1" applyBorder="1" applyAlignment="1" quotePrefix="1">
      <alignment horizontal="center" vertical="center"/>
      <protection/>
    </xf>
    <xf numFmtId="176" fontId="32" fillId="39" borderId="30" xfId="57" applyNumberFormat="1" applyFont="1" applyFill="1" applyBorder="1" applyAlignment="1" quotePrefix="1">
      <alignment horizontal="center" vertical="center" wrapText="1"/>
      <protection/>
    </xf>
    <xf numFmtId="3" fontId="38" fillId="0" borderId="30" xfId="57" applyNumberFormat="1" applyFont="1" applyBorder="1" applyAlignment="1">
      <alignment horizontal="right" vertical="center"/>
      <protection/>
    </xf>
    <xf numFmtId="176" fontId="32" fillId="0" borderId="0" xfId="57" applyNumberFormat="1" applyFont="1" applyBorder="1" applyAlignment="1">
      <alignment vertical="center"/>
      <protection/>
    </xf>
    <xf numFmtId="176" fontId="32" fillId="0" borderId="0" xfId="57" applyNumberFormat="1" applyFont="1" applyBorder="1" applyAlignment="1">
      <alignment vertical="center" wrapText="1"/>
      <protection/>
    </xf>
    <xf numFmtId="3" fontId="32" fillId="0" borderId="0" xfId="57" applyNumberFormat="1" applyFont="1" applyBorder="1" applyAlignment="1">
      <alignment horizontal="right" vertical="center"/>
      <protection/>
    </xf>
    <xf numFmtId="0" fontId="32" fillId="0" borderId="11" xfId="57" applyFont="1" applyBorder="1" applyAlignment="1" quotePrefix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3" fontId="39" fillId="0" borderId="21" xfId="57" applyNumberFormat="1" applyFont="1" applyBorder="1" applyAlignment="1" applyProtection="1">
      <alignment horizontal="right" vertical="center"/>
      <protection/>
    </xf>
    <xf numFmtId="176" fontId="46" fillId="0" borderId="0" xfId="61" applyNumberFormat="1" applyFont="1" applyFill="1" applyBorder="1">
      <alignment/>
      <protection/>
    </xf>
    <xf numFmtId="176" fontId="46" fillId="0" borderId="0" xfId="61" applyNumberFormat="1" applyFont="1" applyFill="1" applyBorder="1" applyProtection="1">
      <alignment/>
      <protection locked="0"/>
    </xf>
    <xf numFmtId="176" fontId="46" fillId="0" borderId="0" xfId="61" applyNumberFormat="1" applyFont="1" applyFill="1">
      <alignment/>
      <protection/>
    </xf>
    <xf numFmtId="176" fontId="46" fillId="0" borderId="0" xfId="61" applyNumberFormat="1" applyFont="1" applyFill="1" applyProtection="1">
      <alignment/>
      <protection locked="0"/>
    </xf>
    <xf numFmtId="176" fontId="45" fillId="0" borderId="0" xfId="61" applyNumberFormat="1" applyFont="1" applyFill="1">
      <alignment/>
      <protection/>
    </xf>
    <xf numFmtId="176" fontId="40" fillId="0" borderId="11" xfId="61" applyNumberFormat="1" applyFont="1" applyFill="1" applyBorder="1" applyAlignment="1">
      <alignment horizontal="right" vertical="center"/>
      <protection/>
    </xf>
    <xf numFmtId="0" fontId="32" fillId="0" borderId="0" xfId="57" applyFont="1" applyAlignment="1" applyProtection="1">
      <alignment vertical="center"/>
      <protection/>
    </xf>
    <xf numFmtId="0" fontId="32" fillId="0" borderId="0" xfId="57" applyFont="1" applyAlignment="1" applyProtection="1">
      <alignment vertical="center" wrapText="1"/>
      <protection/>
    </xf>
    <xf numFmtId="0" fontId="32" fillId="0" borderId="0" xfId="57" applyFont="1" applyAlignment="1" applyProtection="1" quotePrefix="1">
      <alignment vertical="center"/>
      <protection/>
    </xf>
    <xf numFmtId="3" fontId="32" fillId="0" borderId="0" xfId="57" applyNumberFormat="1" applyFont="1" applyAlignment="1" applyProtection="1">
      <alignment horizontal="right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2" fillId="0" borderId="0" xfId="57" applyFont="1" applyBorder="1" applyAlignment="1" applyProtection="1">
      <alignment vertical="center" wrapText="1"/>
      <protection/>
    </xf>
    <xf numFmtId="179" fontId="38" fillId="0" borderId="11" xfId="61" applyNumberFormat="1" applyFont="1" applyFill="1" applyBorder="1" applyAlignment="1" applyProtection="1" quotePrefix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179" fontId="43" fillId="38" borderId="19" xfId="61" applyNumberFormat="1" applyFont="1" applyFill="1" applyBorder="1" applyAlignment="1" applyProtection="1">
      <alignment horizontal="center" vertical="center"/>
      <protection/>
    </xf>
    <xf numFmtId="179" fontId="43" fillId="38" borderId="17" xfId="61" applyNumberFormat="1" applyFont="1" applyFill="1" applyBorder="1" applyAlignment="1" applyProtection="1">
      <alignment horizontal="center" vertical="center"/>
      <protection/>
    </xf>
    <xf numFmtId="176" fontId="40" fillId="0" borderId="11" xfId="61" applyNumberFormat="1" applyFont="1" applyFill="1" applyBorder="1" applyAlignment="1" applyProtection="1">
      <alignment horizontal="right" vertical="center"/>
      <protection/>
    </xf>
    <xf numFmtId="3" fontId="38" fillId="0" borderId="10" xfId="57" applyNumberFormat="1" applyFont="1" applyBorder="1" applyAlignment="1" applyProtection="1">
      <alignment vertical="center"/>
      <protection/>
    </xf>
    <xf numFmtId="0" fontId="37" fillId="0" borderId="0" xfId="57" applyFont="1">
      <alignment/>
      <protection/>
    </xf>
    <xf numFmtId="0" fontId="49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31" fillId="40" borderId="0" xfId="57" applyFont="1" applyFill="1" applyAlignment="1">
      <alignment vertical="center"/>
      <protection/>
    </xf>
    <xf numFmtId="0" fontId="42" fillId="40" borderId="0" xfId="57" applyFont="1" applyFill="1" applyAlignment="1">
      <alignment vertical="center"/>
      <protection/>
    </xf>
    <xf numFmtId="0" fontId="44" fillId="40" borderId="0" xfId="57" applyFont="1" applyFill="1" applyAlignment="1">
      <alignment vertical="center"/>
      <protection/>
    </xf>
    <xf numFmtId="0" fontId="49" fillId="40" borderId="0" xfId="57" applyFont="1" applyFill="1">
      <alignment/>
      <protection/>
    </xf>
    <xf numFmtId="0" fontId="44" fillId="41" borderId="0" xfId="57" applyFont="1" applyFill="1" applyAlignment="1">
      <alignment vertical="center"/>
      <protection/>
    </xf>
    <xf numFmtId="0" fontId="31" fillId="41" borderId="0" xfId="57" applyFont="1" applyFill="1" applyAlignment="1">
      <alignment vertical="center"/>
      <protection/>
    </xf>
    <xf numFmtId="0" fontId="31" fillId="41" borderId="0" xfId="57" applyFont="1" applyFill="1" applyBorder="1" applyAlignment="1">
      <alignment vertical="center"/>
      <protection/>
    </xf>
    <xf numFmtId="0" fontId="49" fillId="41" borderId="0" xfId="57" applyFont="1" applyFill="1" applyBorder="1" applyAlignment="1">
      <alignment vertical="center"/>
      <protection/>
    </xf>
    <xf numFmtId="3" fontId="38" fillId="0" borderId="14" xfId="57" applyNumberFormat="1" applyFont="1" applyBorder="1" applyAlignment="1">
      <alignment vertical="center"/>
      <protection/>
    </xf>
    <xf numFmtId="3" fontId="39" fillId="0" borderId="32" xfId="57" applyNumberFormat="1" applyFont="1" applyBorder="1" applyAlignment="1">
      <alignment horizontal="right" vertical="center"/>
      <protection/>
    </xf>
    <xf numFmtId="3" fontId="39" fillId="0" borderId="33" xfId="57" applyNumberFormat="1" applyFont="1" applyBorder="1" applyAlignment="1">
      <alignment horizontal="right" vertical="center"/>
      <protection/>
    </xf>
    <xf numFmtId="0" fontId="43" fillId="38" borderId="34" xfId="61" applyFont="1" applyFill="1" applyBorder="1" applyAlignment="1" quotePrefix="1">
      <alignment horizontal="left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43" fillId="38" borderId="34" xfId="57" applyFont="1" applyFill="1" applyBorder="1" applyAlignment="1">
      <alignment vertical="center" wrapText="1"/>
      <protection/>
    </xf>
    <xf numFmtId="3" fontId="39" fillId="0" borderId="35" xfId="57" applyNumberFormat="1" applyFont="1" applyBorder="1" applyAlignment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 locked="0"/>
    </xf>
    <xf numFmtId="3" fontId="39" fillId="0" borderId="32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vertical="center"/>
      <protection locked="0"/>
    </xf>
    <xf numFmtId="3" fontId="39" fillId="0" borderId="33" xfId="57" applyNumberFormat="1" applyFont="1" applyBorder="1" applyAlignment="1" applyProtection="1">
      <alignment vertical="center"/>
      <protection/>
    </xf>
    <xf numFmtId="3" fontId="39" fillId="0" borderId="36" xfId="57" applyNumberFormat="1" applyFont="1" applyBorder="1" applyAlignment="1" applyProtection="1">
      <alignment vertical="center"/>
      <protection locked="0"/>
    </xf>
    <xf numFmtId="3" fontId="39" fillId="0" borderId="36" xfId="57" applyNumberFormat="1" applyFont="1" applyBorder="1" applyAlignment="1" applyProtection="1">
      <alignment vertical="center"/>
      <protection/>
    </xf>
    <xf numFmtId="0" fontId="43" fillId="38" borderId="34" xfId="61" applyFont="1" applyFill="1" applyBorder="1" applyAlignment="1" quotePrefix="1">
      <alignment horizontal="center"/>
      <protection/>
    </xf>
    <xf numFmtId="3" fontId="39" fillId="0" borderId="33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horizontal="right" vertical="center"/>
      <protection locked="0"/>
    </xf>
    <xf numFmtId="3" fontId="39" fillId="0" borderId="33" xfId="57" applyNumberFormat="1" applyFont="1" applyBorder="1" applyAlignment="1" applyProtection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/>
    </xf>
    <xf numFmtId="3" fontId="39" fillId="0" borderId="37" xfId="57" applyNumberFormat="1" applyFont="1" applyBorder="1" applyAlignment="1" applyProtection="1">
      <alignment vertical="center"/>
      <protection/>
    </xf>
    <xf numFmtId="3" fontId="39" fillId="0" borderId="30" xfId="57" applyNumberFormat="1" applyFont="1" applyBorder="1" applyAlignment="1" applyProtection="1">
      <alignment vertical="center"/>
      <protection/>
    </xf>
    <xf numFmtId="0" fontId="32" fillId="0" borderId="14" xfId="57" applyFont="1" applyBorder="1" applyAlignment="1">
      <alignment horizontal="center" vertical="center"/>
      <protection/>
    </xf>
    <xf numFmtId="3" fontId="39" fillId="0" borderId="25" xfId="57" applyNumberFormat="1" applyFont="1" applyFill="1" applyBorder="1" applyAlignment="1" applyProtection="1">
      <alignment horizontal="right" vertical="center"/>
      <protection locked="0"/>
    </xf>
    <xf numFmtId="3" fontId="39" fillId="0" borderId="23" xfId="57" applyNumberFormat="1" applyFont="1" applyFill="1" applyBorder="1" applyAlignment="1" applyProtection="1">
      <alignment horizontal="right" vertical="center"/>
      <protection locked="0"/>
    </xf>
    <xf numFmtId="3" fontId="39" fillId="0" borderId="28" xfId="57" applyNumberFormat="1" applyFont="1" applyFill="1" applyBorder="1" applyAlignment="1" applyProtection="1">
      <alignment horizontal="right" vertical="center"/>
      <protection locked="0"/>
    </xf>
    <xf numFmtId="3" fontId="38" fillId="0" borderId="10" xfId="57" applyNumberFormat="1" applyFont="1" applyFill="1" applyBorder="1" applyAlignment="1">
      <alignment vertical="center"/>
      <protection/>
    </xf>
    <xf numFmtId="3" fontId="26" fillId="0" borderId="0" xfId="56" applyNumberFormat="1" applyFont="1" applyAlignment="1" applyProtection="1">
      <alignment/>
      <protection/>
    </xf>
    <xf numFmtId="3" fontId="20" fillId="37" borderId="0" xfId="56" applyNumberFormat="1" applyFont="1" applyFill="1" applyBorder="1" applyAlignment="1" applyProtection="1">
      <alignment horizontal="right"/>
      <protection/>
    </xf>
    <xf numFmtId="3" fontId="25" fillId="0" borderId="10" xfId="56" applyNumberFormat="1" applyFont="1" applyFill="1" applyBorder="1" applyAlignment="1" applyProtection="1" quotePrefix="1">
      <alignment horizontal="center" vertical="center"/>
      <protection/>
    </xf>
    <xf numFmtId="0" fontId="23" fillId="0" borderId="0" xfId="56" applyProtection="1">
      <alignment/>
      <protection/>
    </xf>
    <xf numFmtId="0" fontId="14" fillId="37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99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99" fillId="0" borderId="0" xfId="58" applyAlignment="1">
      <alignment/>
      <protection/>
    </xf>
    <xf numFmtId="0" fontId="199" fillId="0" borderId="0" xfId="58" applyFill="1">
      <alignment/>
      <protection/>
    </xf>
    <xf numFmtId="0" fontId="199" fillId="0" borderId="0" xfId="58" quotePrefix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199" fillId="0" borderId="0" xfId="58" applyNumberFormat="1" applyBorder="1">
      <alignment/>
      <protection/>
    </xf>
    <xf numFmtId="180" fontId="72" fillId="0" borderId="0" xfId="56" applyNumberFormat="1" applyFont="1" applyBorder="1" applyAlignment="1">
      <alignment horizontal="center"/>
      <protection/>
    </xf>
    <xf numFmtId="180" fontId="65" fillId="42" borderId="0" xfId="56" applyNumberFormat="1" applyFont="1" applyFill="1" applyBorder="1" applyAlignment="1">
      <alignment horizontal="center"/>
      <protection/>
    </xf>
    <xf numFmtId="180" fontId="65" fillId="38" borderId="0" xfId="56" applyNumberFormat="1" applyFont="1" applyFill="1" applyBorder="1" applyAlignment="1">
      <alignment horizontal="center"/>
      <protection/>
    </xf>
    <xf numFmtId="180" fontId="62" fillId="0" borderId="0" xfId="56" applyNumberFormat="1" applyFont="1" applyBorder="1" applyAlignment="1">
      <alignment horizontal="center"/>
      <protection/>
    </xf>
    <xf numFmtId="180" fontId="69" fillId="35" borderId="0" xfId="56" applyNumberFormat="1" applyFont="1" applyFill="1" applyBorder="1" applyAlignment="1">
      <alignment horizontal="center"/>
      <protection/>
    </xf>
    <xf numFmtId="180" fontId="62" fillId="35" borderId="0" xfId="56" applyNumberFormat="1" applyFont="1" applyFill="1" applyBorder="1" applyAlignment="1">
      <alignment horizontal="center"/>
      <protection/>
    </xf>
    <xf numFmtId="0" fontId="199" fillId="0" borderId="0" xfId="58" applyBorder="1">
      <alignment/>
      <protection/>
    </xf>
    <xf numFmtId="180" fontId="63" fillId="35" borderId="0" xfId="56" applyNumberFormat="1" applyFont="1" applyFill="1" applyBorder="1" applyAlignment="1">
      <alignment horizontal="center"/>
      <protection/>
    </xf>
    <xf numFmtId="0" fontId="69" fillId="0" borderId="0" xfId="56" applyNumberFormat="1" applyFont="1" applyBorder="1" applyAlignment="1" quotePrefix="1">
      <alignment horizontal="center"/>
      <protection/>
    </xf>
    <xf numFmtId="0" fontId="69" fillId="0" borderId="0" xfId="56" applyNumberFormat="1" applyFont="1" applyFill="1" applyBorder="1" applyAlignment="1" quotePrefix="1">
      <alignment horizontal="center"/>
      <protection/>
    </xf>
    <xf numFmtId="183" fontId="69" fillId="0" borderId="0" xfId="56" applyNumberFormat="1" applyFont="1" applyFill="1" applyBorder="1" applyAlignment="1" quotePrefix="1">
      <alignment horizontal="center"/>
      <protection/>
    </xf>
    <xf numFmtId="0" fontId="69" fillId="35" borderId="0" xfId="56" applyNumberFormat="1" applyFont="1" applyFill="1" applyBorder="1" applyAlignment="1" quotePrefix="1">
      <alignment horizontal="center"/>
      <protection/>
    </xf>
    <xf numFmtId="3" fontId="39" fillId="0" borderId="30" xfId="57" applyNumberFormat="1" applyFont="1" applyBorder="1" applyAlignment="1">
      <alignment horizontal="right" vertical="center"/>
      <protection/>
    </xf>
    <xf numFmtId="3" fontId="39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2" fillId="0" borderId="0" xfId="56" applyFont="1" applyFill="1" applyBorder="1" applyAlignment="1">
      <alignment horizontal="left"/>
      <protection/>
    </xf>
    <xf numFmtId="0" fontId="11" fillId="35" borderId="0" xfId="62" applyFont="1" applyFill="1" applyBorder="1" applyAlignment="1" quotePrefix="1">
      <alignment horizontal="left"/>
      <protection/>
    </xf>
    <xf numFmtId="0" fontId="199" fillId="43" borderId="0" xfId="58" applyFill="1">
      <alignment/>
      <protection/>
    </xf>
    <xf numFmtId="0" fontId="199" fillId="43" borderId="0" xfId="58" applyFill="1" applyAlignment="1">
      <alignment/>
      <protection/>
    </xf>
    <xf numFmtId="1" fontId="62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62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64" fillId="32" borderId="41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 vertical="center"/>
      <protection/>
    </xf>
    <xf numFmtId="0" fontId="16" fillId="32" borderId="41" xfId="56" applyFont="1" applyFill="1" applyBorder="1" applyAlignment="1">
      <alignment wrapText="1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>
      <alignment/>
      <protection/>
    </xf>
    <xf numFmtId="180" fontId="62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63" fillId="32" borderId="43" xfId="56" applyNumberFormat="1" applyFont="1" applyFill="1" applyBorder="1" applyAlignment="1" quotePrefix="1">
      <alignment horizontal="center"/>
      <protection/>
    </xf>
    <xf numFmtId="0" fontId="64" fillId="32" borderId="43" xfId="56" applyFont="1" applyFill="1" applyBorder="1">
      <alignment/>
      <protection/>
    </xf>
    <xf numFmtId="180" fontId="62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1" fillId="32" borderId="0" xfId="62" applyFont="1" applyFill="1" applyBorder="1" applyAlignment="1" quotePrefix="1">
      <alignment horizontal="left"/>
      <protection/>
    </xf>
    <xf numFmtId="0" fontId="93" fillId="32" borderId="32" xfId="62" applyFont="1" applyFill="1" applyBorder="1">
      <alignment/>
      <protection/>
    </xf>
    <xf numFmtId="180" fontId="65" fillId="32" borderId="45" xfId="56" applyNumberFormat="1" applyFont="1" applyFill="1" applyBorder="1" applyAlignment="1">
      <alignment horizontal="center"/>
      <protection/>
    </xf>
    <xf numFmtId="180" fontId="28" fillId="32" borderId="33" xfId="56" applyNumberFormat="1" applyFont="1" applyFill="1" applyBorder="1" applyAlignment="1">
      <alignment horizontal="left"/>
      <protection/>
    </xf>
    <xf numFmtId="180" fontId="67" fillId="32" borderId="33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 quotePrefix="1">
      <alignment horizontal="center"/>
      <protection/>
    </xf>
    <xf numFmtId="0" fontId="64" fillId="32" borderId="47" xfId="56" applyFont="1" applyFill="1" applyBorder="1">
      <alignment/>
      <protection/>
    </xf>
    <xf numFmtId="180" fontId="69" fillId="32" borderId="41" xfId="56" applyNumberFormat="1" applyFont="1" applyFill="1" applyBorder="1" applyAlignment="1" quotePrefix="1">
      <alignment horizontal="center"/>
      <protection/>
    </xf>
    <xf numFmtId="0" fontId="64" fillId="32" borderId="42" xfId="56" applyFont="1" applyFill="1" applyBorder="1">
      <alignment/>
      <protection/>
    </xf>
    <xf numFmtId="0" fontId="64" fillId="32" borderId="41" xfId="56" applyFont="1" applyFill="1" applyBorder="1">
      <alignment/>
      <protection/>
    </xf>
    <xf numFmtId="0" fontId="68" fillId="32" borderId="41" xfId="56" applyFont="1" applyFill="1" applyBorder="1">
      <alignment/>
      <protection/>
    </xf>
    <xf numFmtId="0" fontId="64" fillId="32" borderId="41" xfId="56" applyFont="1" applyFill="1" applyBorder="1" applyAlignment="1">
      <alignment horizontal="left"/>
      <protection/>
    </xf>
    <xf numFmtId="180" fontId="69" fillId="32" borderId="41" xfId="56" applyNumberFormat="1" applyFont="1" applyFill="1" applyBorder="1" applyAlignment="1">
      <alignment horizontal="center"/>
      <protection/>
    </xf>
    <xf numFmtId="0" fontId="64" fillId="32" borderId="41" xfId="56" applyFont="1" applyFill="1" applyBorder="1" applyAlignment="1">
      <alignment horizontal="left" wrapText="1"/>
      <protection/>
    </xf>
    <xf numFmtId="180" fontId="72" fillId="32" borderId="43" xfId="56" applyNumberFormat="1" applyFont="1" applyFill="1" applyBorder="1" applyAlignment="1">
      <alignment horizontal="center"/>
      <protection/>
    </xf>
    <xf numFmtId="0" fontId="73" fillId="32" borderId="43" xfId="56" applyFont="1" applyFill="1" applyBorder="1">
      <alignment/>
      <protection/>
    </xf>
    <xf numFmtId="180" fontId="29" fillId="32" borderId="48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9" fillId="32" borderId="49" xfId="56" applyNumberFormat="1" applyFont="1" applyFill="1" applyBorder="1" applyAlignment="1">
      <alignment horizontal="center"/>
      <protection/>
    </xf>
    <xf numFmtId="0" fontId="16" fillId="32" borderId="49" xfId="56" applyFont="1" applyFill="1" applyBorder="1">
      <alignment/>
      <protection/>
    </xf>
    <xf numFmtId="180" fontId="28" fillId="32" borderId="48" xfId="56" applyNumberFormat="1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9" fillId="32" borderId="44" xfId="56" applyNumberFormat="1" applyFont="1" applyFill="1" applyBorder="1" applyAlignment="1">
      <alignment horizontal="center"/>
      <protection/>
    </xf>
    <xf numFmtId="0" fontId="16" fillId="32" borderId="44" xfId="56" applyFont="1" applyFill="1" applyBorder="1">
      <alignment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9" fillId="32" borderId="43" xfId="56" applyNumberFormat="1" applyFont="1" applyFill="1" applyBorder="1" applyAlignment="1">
      <alignment horizontal="center"/>
      <protection/>
    </xf>
    <xf numFmtId="0" fontId="81" fillId="32" borderId="43" xfId="56" applyFont="1" applyFill="1" applyBorder="1">
      <alignment/>
      <protection/>
    </xf>
    <xf numFmtId="180" fontId="62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63" fillId="32" borderId="41" xfId="56" applyNumberFormat="1" applyFont="1" applyFill="1" applyBorder="1" applyAlignment="1">
      <alignment horizontal="center"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9" fillId="32" borderId="50" xfId="56" applyNumberFormat="1" applyFont="1" applyFill="1" applyBorder="1" applyAlignment="1" quotePrefix="1">
      <alignment horizontal="center"/>
      <protection/>
    </xf>
    <xf numFmtId="0" fontId="20" fillId="32" borderId="50" xfId="56" applyFont="1" applyFill="1" applyBorder="1" applyAlignment="1">
      <alignment horizontal="left"/>
      <protection/>
    </xf>
    <xf numFmtId="0" fontId="69" fillId="32" borderId="41" xfId="56" applyNumberFormat="1" applyFont="1" applyFill="1" applyBorder="1" applyAlignment="1" quotePrefix="1">
      <alignment horizontal="center"/>
      <protection/>
    </xf>
    <xf numFmtId="0" fontId="20" fillId="32" borderId="41" xfId="56" applyFont="1" applyFill="1" applyBorder="1" applyAlignment="1">
      <alignment horizontal="left"/>
      <protection/>
    </xf>
    <xf numFmtId="0" fontId="82" fillId="32" borderId="41" xfId="56" applyFont="1" applyFill="1" applyBorder="1" applyAlignment="1">
      <alignment horizontal="left"/>
      <protection/>
    </xf>
    <xf numFmtId="0" fontId="20" fillId="32" borderId="41" xfId="56" applyFont="1" applyFill="1" applyBorder="1" applyAlignment="1" quotePrefix="1">
      <alignment horizontal="left"/>
      <protection/>
    </xf>
    <xf numFmtId="0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50" xfId="56" applyFont="1" applyFill="1" applyBorder="1" applyAlignment="1">
      <alignment horizontal="left"/>
      <protection/>
    </xf>
    <xf numFmtId="0" fontId="69" fillId="32" borderId="46" xfId="56" applyNumberFormat="1" applyFont="1" applyFill="1" applyBorder="1" applyAlignment="1" quotePrefix="1">
      <alignment horizontal="center"/>
      <protection/>
    </xf>
    <xf numFmtId="0" fontId="20" fillId="32" borderId="46" xfId="56" applyFont="1" applyFill="1" applyBorder="1" applyAlignment="1">
      <alignment horizontal="left"/>
      <protection/>
    </xf>
    <xf numFmtId="183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44" xfId="56" applyFont="1" applyFill="1" applyBorder="1" applyAlignment="1">
      <alignment horizontal="left"/>
      <protection/>
    </xf>
    <xf numFmtId="0" fontId="199" fillId="43" borderId="23" xfId="58" applyFill="1" applyBorder="1">
      <alignment/>
      <protection/>
    </xf>
    <xf numFmtId="0" fontId="199" fillId="43" borderId="23" xfId="58" applyFill="1" applyBorder="1" applyAlignment="1">
      <alignment/>
      <protection/>
    </xf>
    <xf numFmtId="0" fontId="199" fillId="0" borderId="23" xfId="58" applyFill="1" applyBorder="1">
      <alignment/>
      <protection/>
    </xf>
    <xf numFmtId="0" fontId="27" fillId="32" borderId="0" xfId="56" applyFont="1" applyFill="1" applyBorder="1">
      <alignment/>
      <protection/>
    </xf>
    <xf numFmtId="0" fontId="26" fillId="32" borderId="0" xfId="56" applyFont="1" applyFill="1" applyBorder="1">
      <alignment/>
      <protection/>
    </xf>
    <xf numFmtId="0" fontId="27" fillId="32" borderId="0" xfId="56" applyNumberFormat="1" applyFont="1" applyFill="1" applyBorder="1" applyProtection="1">
      <alignment/>
      <protection locked="0"/>
    </xf>
    <xf numFmtId="49" fontId="27" fillId="32" borderId="0" xfId="56" applyNumberFormat="1" applyFont="1" applyFill="1" applyBorder="1" applyProtection="1">
      <alignment/>
      <protection locked="0"/>
    </xf>
    <xf numFmtId="0" fontId="199" fillId="32" borderId="0" xfId="58" applyFill="1">
      <alignment/>
      <protection/>
    </xf>
    <xf numFmtId="0" fontId="199" fillId="32" borderId="0" xfId="58" applyFill="1" applyAlignment="1">
      <alignment/>
      <protection/>
    </xf>
    <xf numFmtId="182" fontId="60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0" fontId="15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>
      <alignment/>
      <protection/>
    </xf>
    <xf numFmtId="0" fontId="15" fillId="32" borderId="0" xfId="64" applyFont="1" applyFill="1" applyBorder="1" applyAlignment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5" fillId="32" borderId="0" xfId="61" applyFont="1" applyFill="1" applyBorder="1" applyAlignment="1">
      <alignment horizontal="left"/>
      <protection/>
    </xf>
    <xf numFmtId="0" fontId="15" fillId="32" borderId="0" xfId="64" applyFont="1" applyFill="1" applyBorder="1" applyAlignment="1" quotePrefix="1">
      <alignment horizontal="left"/>
      <protection/>
    </xf>
    <xf numFmtId="0" fontId="61" fillId="32" borderId="0" xfId="61" applyFont="1" applyFill="1" applyBorder="1" applyAlignment="1" quotePrefix="1">
      <alignment horizontal="left"/>
      <protection/>
    </xf>
    <xf numFmtId="0" fontId="60" fillId="32" borderId="0" xfId="61" applyFont="1" applyFill="1" applyBorder="1" applyAlignment="1" quotePrefix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182" fontId="61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182" fontId="60" fillId="32" borderId="0" xfId="64" applyNumberFormat="1" applyFont="1" applyFill="1" applyBorder="1" applyAlignment="1">
      <alignment horizontal="right"/>
      <protection/>
    </xf>
    <xf numFmtId="0" fontId="15" fillId="32" borderId="0" xfId="64" applyFont="1" applyFill="1" applyBorder="1" applyAlignment="1">
      <alignment horizontal="left"/>
      <protection/>
    </xf>
    <xf numFmtId="0" fontId="59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99" fillId="32" borderId="23" xfId="58" applyNumberFormat="1" applyFill="1" applyBorder="1" applyAlignment="1">
      <alignment horizontal="left"/>
      <protection/>
    </xf>
    <xf numFmtId="0" fontId="32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5" fillId="42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0" xfId="56" applyFont="1" applyFill="1" applyAlignment="1">
      <alignment vertical="center"/>
      <protection/>
    </xf>
    <xf numFmtId="0" fontId="9" fillId="44" borderId="17" xfId="61" applyFont="1" applyFill="1" applyBorder="1" applyAlignment="1" quotePrefix="1">
      <alignment horizontal="right" vertical="center"/>
      <protection/>
    </xf>
    <xf numFmtId="179" fontId="12" fillId="44" borderId="52" xfId="61" applyNumberFormat="1" applyFont="1" applyFill="1" applyBorder="1" applyAlignment="1" quotePrefix="1">
      <alignment horizontal="right" vertical="center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14" fillId="44" borderId="0" xfId="56" applyFont="1" applyFill="1" applyAlignment="1">
      <alignment vertical="center"/>
      <protection/>
    </xf>
    <xf numFmtId="179" fontId="12" fillId="44" borderId="54" xfId="61" applyNumberFormat="1" applyFont="1" applyFill="1" applyBorder="1" applyAlignment="1" quotePrefix="1">
      <alignment horizontal="right" vertical="center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6" fillId="44" borderId="56" xfId="61" applyFont="1" applyFill="1" applyBorder="1" applyAlignment="1">
      <alignment horizontal="left" vertical="center" wrapText="1"/>
      <protection/>
    </xf>
    <xf numFmtId="179" fontId="12" fillId="44" borderId="57" xfId="61" applyNumberFormat="1" applyFont="1" applyFill="1" applyBorder="1" applyAlignment="1" quotePrefix="1">
      <alignment horizontal="right" vertical="center"/>
      <protection/>
    </xf>
    <xf numFmtId="0" fontId="6" fillId="44" borderId="17" xfId="61" applyFont="1" applyFill="1" applyBorder="1" applyAlignment="1">
      <alignment horizontal="right" vertical="center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179" fontId="9" fillId="44" borderId="17" xfId="61" applyNumberFormat="1" applyFont="1" applyFill="1" applyBorder="1" applyAlignment="1" quotePrefix="1">
      <alignment horizontal="right" vertical="center"/>
      <protection/>
    </xf>
    <xf numFmtId="0" fontId="9" fillId="44" borderId="0" xfId="61" applyFont="1" applyFill="1" applyBorder="1" applyAlignment="1">
      <alignment horizontal="right" vertical="center"/>
      <protection/>
    </xf>
    <xf numFmtId="0" fontId="9" fillId="44" borderId="0" xfId="61" applyFont="1" applyFill="1" applyBorder="1" applyAlignment="1" quotePrefix="1">
      <alignment horizontal="right" vertical="center"/>
      <protection/>
    </xf>
    <xf numFmtId="0" fontId="9" fillId="44" borderId="17" xfId="61" applyFont="1" applyFill="1" applyBorder="1" applyAlignment="1">
      <alignment horizontal="right" vertical="center"/>
      <protection/>
    </xf>
    <xf numFmtId="0" fontId="6" fillId="44" borderId="0" xfId="56" applyFont="1" applyFill="1" applyBorder="1" applyAlignment="1">
      <alignment vertical="center"/>
      <protection/>
    </xf>
    <xf numFmtId="0" fontId="6" fillId="44" borderId="0" xfId="56" applyFont="1" applyFill="1" applyAlignment="1">
      <alignment vertical="center" wrapText="1"/>
      <protection/>
    </xf>
    <xf numFmtId="0" fontId="6" fillId="44" borderId="0" xfId="56" applyFont="1" applyFill="1" applyBorder="1" applyAlignment="1">
      <alignment vertical="center" wrapText="1"/>
      <protection/>
    </xf>
    <xf numFmtId="0" fontId="6" fillId="44" borderId="0" xfId="56" applyFont="1" applyFill="1" applyAlignment="1" quotePrefix="1">
      <alignment vertical="center"/>
      <protection/>
    </xf>
    <xf numFmtId="0" fontId="6" fillId="44" borderId="0" xfId="56" applyFont="1" applyFill="1" applyAlignment="1" quotePrefix="1">
      <alignment horizontal="right" vertical="center"/>
      <protection/>
    </xf>
    <xf numFmtId="1" fontId="24" fillId="45" borderId="0" xfId="56" applyNumberFormat="1" applyFont="1" applyFill="1" applyAlignment="1">
      <alignment vertical="center"/>
      <protection/>
    </xf>
    <xf numFmtId="0" fontId="6" fillId="45" borderId="0" xfId="56" applyFont="1" applyFill="1" applyAlignment="1">
      <alignment vertical="center"/>
      <protection/>
    </xf>
    <xf numFmtId="0" fontId="7" fillId="44" borderId="0" xfId="56" applyFont="1" applyFill="1" applyProtection="1">
      <alignment/>
      <protection locked="0"/>
    </xf>
    <xf numFmtId="0" fontId="6" fillId="44" borderId="0" xfId="56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56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56" applyNumberFormat="1" applyFont="1" applyFill="1" applyAlignment="1">
      <alignment vertical="center"/>
      <protection/>
    </xf>
    <xf numFmtId="179" fontId="12" fillId="44" borderId="58" xfId="61" applyNumberFormat="1" applyFont="1" applyFill="1" applyBorder="1" applyAlignment="1" quotePrefix="1">
      <alignment horizontal="right" vertical="center"/>
      <protection/>
    </xf>
    <xf numFmtId="0" fontId="6" fillId="44" borderId="59" xfId="61" applyFont="1" applyFill="1" applyBorder="1" applyAlignment="1">
      <alignment horizontal="left" vertical="center" wrapText="1"/>
      <protection/>
    </xf>
    <xf numFmtId="179" fontId="75" fillId="42" borderId="48" xfId="61" applyNumberFormat="1" applyFont="1" applyFill="1" applyBorder="1" applyAlignment="1" applyProtection="1" quotePrefix="1">
      <alignment horizontal="righ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3" fontId="205" fillId="32" borderId="33" xfId="56" applyNumberFormat="1" applyFont="1" applyFill="1" applyBorder="1" applyAlignment="1" applyProtection="1">
      <alignment horizontal="right" vertical="center"/>
      <protection locked="0"/>
    </xf>
    <xf numFmtId="3" fontId="205" fillId="32" borderId="33" xfId="56" applyNumberFormat="1" applyFont="1" applyFill="1" applyBorder="1" applyAlignment="1" applyProtection="1">
      <alignment horizontal="right" vertical="center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63" xfId="61" applyFont="1" applyFill="1" applyBorder="1" applyAlignment="1">
      <alignment horizontal="left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4" borderId="64" xfId="61" applyFont="1" applyFill="1" applyBorder="1" applyAlignment="1">
      <alignment horizontal="left" wrapText="1"/>
      <protection/>
    </xf>
    <xf numFmtId="0" fontId="6" fillId="44" borderId="65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>
      <alignment vertical="center" wrapText="1"/>
      <protection/>
    </xf>
    <xf numFmtId="0" fontId="6" fillId="44" borderId="65" xfId="61" applyFont="1" applyFill="1" applyBorder="1" applyAlignment="1">
      <alignment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vertical="center" wrapText="1"/>
      <protection/>
    </xf>
    <xf numFmtId="0" fontId="11" fillId="44" borderId="55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>
      <alignment horizontal="left"/>
      <protection/>
    </xf>
    <xf numFmtId="0" fontId="6" fillId="44" borderId="62" xfId="61" applyFont="1" applyFill="1" applyBorder="1" applyAlignment="1">
      <alignment horizontal="left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>
      <alignment/>
      <protection/>
    </xf>
    <xf numFmtId="0" fontId="6" fillId="44" borderId="55" xfId="61" applyFont="1" applyFill="1" applyBorder="1">
      <alignment/>
      <protection/>
    </xf>
    <xf numFmtId="0" fontId="6" fillId="44" borderId="62" xfId="61" applyFont="1" applyFill="1" applyBorder="1">
      <alignment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6" borderId="0" xfId="56" applyFont="1" applyFill="1" applyAlignment="1">
      <alignment vertical="center"/>
      <protection/>
    </xf>
    <xf numFmtId="0" fontId="14" fillId="46" borderId="0" xfId="56" applyFont="1" applyFill="1" applyAlignment="1">
      <alignment vertical="center"/>
      <protection/>
    </xf>
    <xf numFmtId="0" fontId="13" fillId="46" borderId="0" xfId="56" applyFont="1" applyFill="1" applyAlignment="1">
      <alignment vertical="center"/>
      <protection/>
    </xf>
    <xf numFmtId="0" fontId="13" fillId="46" borderId="0" xfId="61" applyFont="1" applyFill="1" applyBorder="1">
      <alignment/>
      <protection/>
    </xf>
    <xf numFmtId="0" fontId="6" fillId="46" borderId="0" xfId="61" applyFont="1" applyFill="1" applyBorder="1">
      <alignment/>
      <protection/>
    </xf>
    <xf numFmtId="176" fontId="6" fillId="46" borderId="0" xfId="61" applyNumberFormat="1" applyFont="1" applyFill="1">
      <alignment/>
      <protection/>
    </xf>
    <xf numFmtId="176" fontId="6" fillId="46" borderId="0" xfId="61" applyNumberFormat="1" applyFont="1" applyFill="1" applyProtection="1">
      <alignment/>
      <protection locked="0"/>
    </xf>
    <xf numFmtId="176" fontId="9" fillId="46" borderId="0" xfId="61" applyNumberFormat="1" applyFont="1" applyFill="1">
      <alignment/>
      <protection/>
    </xf>
    <xf numFmtId="0" fontId="6" fillId="46" borderId="0" xfId="61" applyFont="1" applyFill="1">
      <alignment/>
      <protection/>
    </xf>
    <xf numFmtId="0" fontId="14" fillId="46" borderId="0" xfId="56" applyFont="1" applyFill="1" applyBorder="1" applyAlignment="1">
      <alignment vertical="center"/>
      <protection/>
    </xf>
    <xf numFmtId="0" fontId="6" fillId="46" borderId="0" xfId="56" applyFont="1" applyFill="1" applyBorder="1" applyAlignment="1">
      <alignment vertical="center"/>
      <protection/>
    </xf>
    <xf numFmtId="0" fontId="13" fillId="46" borderId="0" xfId="56" applyFont="1" applyFill="1">
      <alignment/>
      <protection/>
    </xf>
    <xf numFmtId="0" fontId="6" fillId="46" borderId="0" xfId="56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9" fillId="46" borderId="0" xfId="61" applyNumberFormat="1" applyFont="1" applyFill="1" applyBorder="1">
      <alignment/>
      <protection/>
    </xf>
    <xf numFmtId="0" fontId="13" fillId="46" borderId="0" xfId="61" applyFont="1" applyFill="1">
      <alignment/>
      <protection/>
    </xf>
    <xf numFmtId="176" fontId="10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 applyProtection="1">
      <alignment/>
      <protection locked="0"/>
    </xf>
    <xf numFmtId="176" fontId="13" fillId="46" borderId="0" xfId="61" applyNumberFormat="1" applyFont="1" applyFill="1">
      <alignment/>
      <protection/>
    </xf>
    <xf numFmtId="176" fontId="13" fillId="46" borderId="0" xfId="61" applyNumberFormat="1" applyFont="1" applyFill="1" applyProtection="1">
      <alignment/>
      <protection locked="0"/>
    </xf>
    <xf numFmtId="176" fontId="10" fillId="46" borderId="0" xfId="61" applyNumberFormat="1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6" fillId="46" borderId="0" xfId="61" applyNumberFormat="1" applyFont="1" applyFill="1" applyBorder="1" applyProtection="1">
      <alignment/>
      <protection locked="0"/>
    </xf>
    <xf numFmtId="176" fontId="9" fillId="46" borderId="0" xfId="61" applyNumberFormat="1" applyFont="1" applyFill="1" applyBorder="1">
      <alignment/>
      <protection/>
    </xf>
    <xf numFmtId="0" fontId="6" fillId="46" borderId="0" xfId="61" applyFont="1" applyFill="1" applyBorder="1">
      <alignment/>
      <protection/>
    </xf>
    <xf numFmtId="0" fontId="6" fillId="46" borderId="0" xfId="61" applyFont="1" applyFill="1">
      <alignment/>
      <protection/>
    </xf>
    <xf numFmtId="0" fontId="6" fillId="46" borderId="0" xfId="56" applyFont="1" applyFill="1" applyAlignment="1" applyProtection="1">
      <alignment vertical="center"/>
      <protection locked="0"/>
    </xf>
    <xf numFmtId="0" fontId="14" fillId="44" borderId="0" xfId="56" applyFont="1" applyFill="1" applyAlignment="1" quotePrefix="1">
      <alignment vertical="center"/>
      <protection/>
    </xf>
    <xf numFmtId="179" fontId="12" fillId="44" borderId="67" xfId="61" applyNumberFormat="1" applyFont="1" applyFill="1" applyBorder="1" applyAlignment="1" quotePrefix="1">
      <alignment horizontal="right" vertical="center"/>
      <protection/>
    </xf>
    <xf numFmtId="179" fontId="12" fillId="44" borderId="68" xfId="61" applyNumberFormat="1" applyFont="1" applyFill="1" applyBorder="1" applyAlignment="1" quotePrefix="1">
      <alignment horizontal="right" vertical="center"/>
      <protection/>
    </xf>
    <xf numFmtId="0" fontId="11" fillId="44" borderId="69" xfId="56" applyFont="1" applyFill="1" applyBorder="1" applyAlignment="1">
      <alignment vertical="center" wrapText="1"/>
      <protection/>
    </xf>
    <xf numFmtId="176" fontId="6" fillId="44" borderId="17" xfId="61" applyNumberFormat="1" applyFont="1" applyFill="1" applyBorder="1" applyAlignment="1">
      <alignment horizontal="right" vertical="center"/>
      <protection/>
    </xf>
    <xf numFmtId="3" fontId="6" fillId="44" borderId="70" xfId="56" applyNumberFormat="1" applyFont="1" applyFill="1" applyBorder="1" applyAlignment="1" applyProtection="1">
      <alignment horizontal="right" vertical="center"/>
      <protection/>
    </xf>
    <xf numFmtId="3" fontId="6" fillId="44" borderId="71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206" fillId="47" borderId="16" xfId="56" applyFont="1" applyFill="1" applyBorder="1" applyAlignment="1">
      <alignment horizontal="center" vertical="center"/>
      <protection/>
    </xf>
    <xf numFmtId="0" fontId="14" fillId="44" borderId="0" xfId="56" applyFont="1" applyFill="1" applyAlignment="1">
      <alignment horizontal="left" vertical="center"/>
      <protection/>
    </xf>
    <xf numFmtId="0" fontId="206" fillId="47" borderId="72" xfId="61" applyFont="1" applyFill="1" applyBorder="1" applyAlignment="1">
      <alignment horizontal="left" vertical="center" wrapText="1"/>
      <protection/>
    </xf>
    <xf numFmtId="0" fontId="207" fillId="47" borderId="73" xfId="61" applyFont="1" applyFill="1" applyBorder="1" applyAlignment="1">
      <alignment horizontal="center" vertical="center" wrapText="1"/>
      <protection/>
    </xf>
    <xf numFmtId="0" fontId="206" fillId="47" borderId="74" xfId="56" applyFont="1" applyFill="1" applyBorder="1" applyAlignment="1">
      <alignment horizontal="center" vertical="center" wrapText="1"/>
      <protection/>
    </xf>
    <xf numFmtId="3" fontId="205" fillId="32" borderId="37" xfId="56" applyNumberFormat="1" applyFont="1" applyFill="1" applyBorder="1" applyAlignment="1" applyProtection="1">
      <alignment horizontal="right" vertical="center"/>
      <protection locked="0"/>
    </xf>
    <xf numFmtId="3" fontId="205" fillId="32" borderId="37" xfId="56" applyNumberFormat="1" applyFont="1" applyFill="1" applyBorder="1" applyAlignment="1" applyProtection="1">
      <alignment horizontal="right" vertical="center"/>
      <protection/>
    </xf>
    <xf numFmtId="0" fontId="206" fillId="47" borderId="72" xfId="56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56" applyFont="1" applyFill="1" applyBorder="1" applyAlignment="1">
      <alignment horizontal="center" vertical="center"/>
      <protection/>
    </xf>
    <xf numFmtId="0" fontId="210" fillId="47" borderId="74" xfId="56" applyFont="1" applyFill="1" applyBorder="1" applyAlignment="1">
      <alignment horizontal="center" vertical="center"/>
      <protection/>
    </xf>
    <xf numFmtId="3" fontId="32" fillId="44" borderId="75" xfId="56" applyNumberFormat="1" applyFont="1" applyFill="1" applyBorder="1" applyAlignment="1" quotePrefix="1">
      <alignment horizontal="center" vertical="center"/>
      <protection/>
    </xf>
    <xf numFmtId="3" fontId="32" fillId="44" borderId="76" xfId="56" applyNumberFormat="1" applyFont="1" applyFill="1" applyBorder="1" applyAlignment="1" applyProtection="1" quotePrefix="1">
      <alignment horizontal="center" vertical="center"/>
      <protection/>
    </xf>
    <xf numFmtId="3" fontId="32" fillId="44" borderId="76" xfId="56" applyNumberFormat="1" applyFont="1" applyFill="1" applyBorder="1" applyAlignment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0" fontId="206" fillId="32" borderId="78" xfId="0" applyFont="1" applyFill="1" applyBorder="1" applyAlignment="1" applyProtection="1">
      <alignment horizontal="center" vertical="center" wrapText="1"/>
      <protection locked="0"/>
    </xf>
    <xf numFmtId="0" fontId="206" fillId="32" borderId="23" xfId="0" applyFont="1" applyFill="1" applyBorder="1" applyAlignment="1" applyProtection="1">
      <alignment horizontal="center" vertical="center" wrapText="1"/>
      <protection locked="0"/>
    </xf>
    <xf numFmtId="0" fontId="206" fillId="32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56" applyFont="1" applyFill="1" applyBorder="1" applyAlignment="1">
      <alignment vertical="center"/>
      <protection/>
    </xf>
    <xf numFmtId="0" fontId="30" fillId="44" borderId="79" xfId="56" applyFont="1" applyFill="1" applyBorder="1" applyAlignment="1">
      <alignment horizontal="center" vertical="center"/>
      <protection/>
    </xf>
    <xf numFmtId="0" fontId="209" fillId="44" borderId="77" xfId="56" applyFont="1" applyFill="1" applyBorder="1" applyAlignment="1">
      <alignment horizontal="left" vertical="center" wrapText="1"/>
      <protection/>
    </xf>
    <xf numFmtId="3" fontId="38" fillId="44" borderId="37" xfId="56" applyNumberFormat="1" applyFont="1" applyFill="1" applyBorder="1" applyAlignment="1" quotePrefix="1">
      <alignment horizontal="center" vertical="center"/>
      <protection/>
    </xf>
    <xf numFmtId="3" fontId="38" fillId="44" borderId="37" xfId="56" applyNumberFormat="1" applyFont="1" applyFill="1" applyBorder="1" applyAlignment="1" applyProtection="1" quotePrefix="1">
      <alignment horizontal="center" vertical="center"/>
      <protection/>
    </xf>
    <xf numFmtId="0" fontId="206" fillId="47" borderId="78" xfId="56" applyFont="1" applyFill="1" applyBorder="1" applyAlignment="1">
      <alignment horizontal="center" vertical="center"/>
      <protection/>
    </xf>
    <xf numFmtId="0" fontId="206" fillId="47" borderId="23" xfId="56" applyFont="1" applyFill="1" applyBorder="1" applyAlignment="1">
      <alignment horizontal="center" vertical="center"/>
      <protection/>
    </xf>
    <xf numFmtId="0" fontId="40" fillId="0" borderId="21" xfId="61" applyFont="1" applyFill="1" applyBorder="1" applyAlignment="1">
      <alignment horizontal="center" vertical="center" wrapText="1"/>
      <protection/>
    </xf>
    <xf numFmtId="0" fontId="211" fillId="47" borderId="37" xfId="56" applyFont="1" applyFill="1" applyBorder="1" applyAlignment="1">
      <alignment horizontal="center" vertical="center"/>
      <protection/>
    </xf>
    <xf numFmtId="0" fontId="206" fillId="47" borderId="37" xfId="56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quotePrefix="1">
      <alignment horizontal="right" vertical="center"/>
      <protection/>
    </xf>
    <xf numFmtId="3" fontId="14" fillId="47" borderId="80" xfId="56" applyNumberFormat="1" applyFont="1" applyFill="1" applyBorder="1" applyAlignment="1" applyProtection="1">
      <alignment horizontal="right" vertical="center"/>
      <protection/>
    </xf>
    <xf numFmtId="0" fontId="9" fillId="44" borderId="51" xfId="61" applyFont="1" applyFill="1" applyBorder="1" applyAlignment="1" quotePrefix="1">
      <alignment horizontal="right" vertical="center"/>
      <protection/>
    </xf>
    <xf numFmtId="0" fontId="212" fillId="0" borderId="0" xfId="56" applyFont="1" applyBorder="1" applyAlignment="1">
      <alignment vertical="center"/>
      <protection/>
    </xf>
    <xf numFmtId="0" fontId="212" fillId="33" borderId="0" xfId="56" applyFont="1" applyFill="1" applyAlignment="1">
      <alignment vertical="center"/>
      <protection/>
    </xf>
    <xf numFmtId="0" fontId="212" fillId="46" borderId="0" xfId="56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56" applyNumberFormat="1" applyFont="1" applyFill="1" applyBorder="1" applyAlignment="1" applyProtection="1" quotePrefix="1">
      <alignment horizontal="center" vertical="center"/>
      <protection/>
    </xf>
    <xf numFmtId="0" fontId="6" fillId="48" borderId="0" xfId="56" applyFont="1" applyFill="1" applyAlignment="1">
      <alignment vertical="center"/>
      <protection/>
    </xf>
    <xf numFmtId="0" fontId="6" fillId="48" borderId="0" xfId="56" applyFont="1" applyFill="1" applyAlignment="1">
      <alignment vertical="center" wrapText="1"/>
      <protection/>
    </xf>
    <xf numFmtId="3" fontId="20" fillId="44" borderId="78" xfId="56" applyNumberFormat="1" applyFont="1" applyFill="1" applyBorder="1" applyAlignment="1" applyProtection="1" quotePrefix="1">
      <alignment horizontal="center" vertical="center"/>
      <protection/>
    </xf>
    <xf numFmtId="3" fontId="20" fillId="44" borderId="23" xfId="56" applyNumberFormat="1" applyFont="1" applyFill="1" applyBorder="1" applyAlignment="1" applyProtection="1" quotePrefix="1">
      <alignment horizontal="center" vertical="center"/>
      <protection/>
    </xf>
    <xf numFmtId="3" fontId="20" fillId="44" borderId="21" xfId="56" applyNumberFormat="1" applyFont="1" applyFill="1" applyBorder="1" applyAlignment="1" applyProtection="1" quotePrefix="1">
      <alignment horizontal="center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0" fontId="13" fillId="49" borderId="0" xfId="56" applyFont="1" applyFill="1" applyAlignment="1">
      <alignment vertical="center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vertical="center" wrapText="1"/>
      <protection/>
    </xf>
    <xf numFmtId="179" fontId="12" fillId="44" borderId="83" xfId="61" applyNumberFormat="1" applyFont="1" applyFill="1" applyBorder="1" applyAlignment="1" quotePrefix="1">
      <alignment horizontal="right" vertical="center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179" fontId="12" fillId="44" borderId="85" xfId="61" applyNumberFormat="1" applyFont="1" applyFill="1" applyBorder="1" applyAlignment="1" quotePrefix="1">
      <alignment horizontal="right" vertical="center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53" xfId="61" applyFont="1" applyFill="1" applyBorder="1" applyAlignment="1">
      <alignment vertical="center" wrapText="1"/>
      <protection/>
    </xf>
    <xf numFmtId="0" fontId="214" fillId="50" borderId="72" xfId="56" applyFont="1" applyFill="1" applyBorder="1" applyAlignment="1" applyProtection="1">
      <alignment horizontal="center" vertical="center"/>
      <protection/>
    </xf>
    <xf numFmtId="0" fontId="214" fillId="50" borderId="37" xfId="56" applyFont="1" applyFill="1" applyBorder="1" applyAlignment="1" applyProtection="1">
      <alignment horizontal="center" vertical="center"/>
      <protection/>
    </xf>
    <xf numFmtId="3" fontId="213" fillId="50" borderId="87" xfId="56" applyNumberFormat="1" applyFont="1" applyFill="1" applyBorder="1" applyAlignment="1" applyProtection="1">
      <alignment horizontal="right" vertical="center"/>
      <protection/>
    </xf>
    <xf numFmtId="3" fontId="213" fillId="50" borderId="88" xfId="56" applyNumberFormat="1" applyFont="1" applyFill="1" applyBorder="1" applyAlignment="1" applyProtection="1">
      <alignment horizontal="right" vertical="center"/>
      <protection/>
    </xf>
    <xf numFmtId="0" fontId="6" fillId="48" borderId="0" xfId="56" applyFont="1" applyFill="1" applyBorder="1" applyAlignment="1">
      <alignment vertical="center"/>
      <protection/>
    </xf>
    <xf numFmtId="0" fontId="14" fillId="48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14" fillId="0" borderId="17" xfId="56" applyFont="1" applyBorder="1" applyAlignment="1">
      <alignment vertical="center"/>
      <protection/>
    </xf>
    <xf numFmtId="0" fontId="6" fillId="44" borderId="17" xfId="56" applyFont="1" applyFill="1" applyBorder="1" applyAlignment="1">
      <alignment vertical="center"/>
      <protection/>
    </xf>
    <xf numFmtId="0" fontId="13" fillId="44" borderId="17" xfId="56" applyFont="1" applyFill="1" applyBorder="1" applyAlignment="1">
      <alignment vertical="center"/>
      <protection/>
    </xf>
    <xf numFmtId="0" fontId="6" fillId="44" borderId="89" xfId="61" applyNumberFormat="1" applyFont="1" applyFill="1" applyBorder="1" applyAlignment="1" quotePrefix="1">
      <alignment horizontal="right"/>
      <protection/>
    </xf>
    <xf numFmtId="0" fontId="6" fillId="44" borderId="18" xfId="61" applyNumberFormat="1" applyFont="1" applyFill="1" applyBorder="1" applyAlignment="1" quotePrefix="1">
      <alignment horizontal="right"/>
      <protection/>
    </xf>
    <xf numFmtId="0" fontId="13" fillId="44" borderId="18" xfId="61" applyNumberFormat="1" applyFont="1" applyFill="1" applyBorder="1" applyAlignment="1" quotePrefix="1">
      <alignment horizontal="right"/>
      <protection/>
    </xf>
    <xf numFmtId="0" fontId="13" fillId="44" borderId="17" xfId="56" applyNumberFormat="1" applyFont="1" applyFill="1" applyBorder="1" applyAlignment="1">
      <alignment horizontal="right"/>
      <protection/>
    </xf>
    <xf numFmtId="0" fontId="6" fillId="44" borderId="17" xfId="56" applyNumberFormat="1" applyFont="1" applyFill="1" applyBorder="1" applyAlignment="1">
      <alignment horizontal="right"/>
      <protection/>
    </xf>
    <xf numFmtId="0" fontId="13" fillId="44" borderId="17" xfId="61" applyNumberFormat="1" applyFont="1" applyFill="1" applyBorder="1" applyAlignment="1">
      <alignment horizontal="right"/>
      <protection/>
    </xf>
    <xf numFmtId="0" fontId="6" fillId="44" borderId="17" xfId="61" applyNumberFormat="1" applyFont="1" applyFill="1" applyBorder="1" applyAlignment="1">
      <alignment horizontal="right"/>
      <protection/>
    </xf>
    <xf numFmtId="0" fontId="14" fillId="44" borderId="17" xfId="56" applyNumberFormat="1" applyFont="1" applyFill="1" applyBorder="1" applyAlignment="1">
      <alignment horizontal="right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/>
    </xf>
    <xf numFmtId="0" fontId="6" fillId="51" borderId="0" xfId="56" applyFont="1" applyFill="1" applyAlignment="1">
      <alignment vertical="center"/>
      <protection/>
    </xf>
    <xf numFmtId="0" fontId="14" fillId="51" borderId="0" xfId="56" applyFont="1" applyFill="1" applyAlignment="1">
      <alignment vertical="center"/>
      <protection/>
    </xf>
    <xf numFmtId="3" fontId="25" fillId="44" borderId="33" xfId="56" applyNumberFormat="1" applyFont="1" applyFill="1" applyBorder="1" applyAlignment="1" applyProtection="1" quotePrefix="1">
      <alignment horizontal="center" vertical="center"/>
      <protection/>
    </xf>
    <xf numFmtId="179" fontId="12" fillId="44" borderId="27" xfId="61" applyNumberFormat="1" applyFont="1" applyFill="1" applyBorder="1" applyAlignment="1" quotePrefix="1">
      <alignment horizontal="right" vertical="center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179" fontId="6" fillId="44" borderId="17" xfId="61" applyNumberFormat="1" applyFont="1" applyFill="1" applyBorder="1" applyAlignment="1">
      <alignment horizontal="right" vertical="center"/>
      <protection/>
    </xf>
    <xf numFmtId="0" fontId="6" fillId="44" borderId="17" xfId="61" applyFont="1" applyFill="1" applyBorder="1" applyAlignment="1">
      <alignment vertical="center"/>
      <protection/>
    </xf>
    <xf numFmtId="179" fontId="215" fillId="5" borderId="48" xfId="61" applyNumberFormat="1" applyFont="1" applyFill="1" applyBorder="1" applyAlignment="1" quotePrefix="1">
      <alignment horizontal="right" vertical="center"/>
      <protection/>
    </xf>
    <xf numFmtId="3" fontId="216" fillId="5" borderId="33" xfId="56" applyNumberFormat="1" applyFont="1" applyFill="1" applyBorder="1" applyAlignment="1" applyProtection="1">
      <alignment vertical="center"/>
      <protection locked="0"/>
    </xf>
    <xf numFmtId="3" fontId="216" fillId="5" borderId="45" xfId="56" applyNumberFormat="1" applyFont="1" applyFill="1" applyBorder="1" applyAlignment="1" applyProtection="1">
      <alignment vertical="center"/>
      <protection/>
    </xf>
    <xf numFmtId="0" fontId="217" fillId="52" borderId="72" xfId="56" applyFont="1" applyFill="1" applyBorder="1" applyAlignment="1" applyProtection="1">
      <alignment horizontal="center" vertical="center"/>
      <protection/>
    </xf>
    <xf numFmtId="0" fontId="217" fillId="52" borderId="37" xfId="56" applyFont="1" applyFill="1" applyBorder="1" applyAlignment="1" applyProtection="1">
      <alignment horizontal="center" vertical="center"/>
      <protection/>
    </xf>
    <xf numFmtId="0" fontId="6" fillId="44" borderId="0" xfId="56" applyNumberFormat="1" applyFont="1" applyFill="1" applyBorder="1" applyAlignment="1">
      <alignment horizontal="right"/>
      <protection/>
    </xf>
    <xf numFmtId="0" fontId="6" fillId="52" borderId="0" xfId="56" applyFont="1" applyFill="1" applyAlignment="1">
      <alignment vertical="center"/>
      <protection/>
    </xf>
    <xf numFmtId="0" fontId="14" fillId="52" borderId="0" xfId="56" applyFont="1" applyFill="1" applyAlignment="1">
      <alignment vertical="center"/>
      <protection/>
    </xf>
    <xf numFmtId="3" fontId="216" fillId="52" borderId="87" xfId="56" applyNumberFormat="1" applyFont="1" applyFill="1" applyBorder="1" applyAlignment="1">
      <alignment vertical="center"/>
      <protection/>
    </xf>
    <xf numFmtId="3" fontId="216" fillId="52" borderId="87" xfId="56" applyNumberFormat="1" applyFont="1" applyFill="1" applyBorder="1" applyAlignment="1" applyProtection="1">
      <alignment vertical="center"/>
      <protection/>
    </xf>
    <xf numFmtId="179" fontId="9" fillId="44" borderId="48" xfId="61" applyNumberFormat="1" applyFont="1" applyFill="1" applyBorder="1" applyAlignment="1" quotePrefix="1">
      <alignment horizontal="right" vertical="center"/>
      <protection/>
    </xf>
    <xf numFmtId="1" fontId="6" fillId="44" borderId="60" xfId="56" applyNumberFormat="1" applyFont="1" applyFill="1" applyBorder="1" applyAlignment="1">
      <alignment horizontal="left" vertical="center" wrapText="1"/>
      <protection/>
    </xf>
    <xf numFmtId="0" fontId="11" fillId="44" borderId="60" xfId="61" applyFont="1" applyFill="1" applyBorder="1" applyAlignment="1">
      <alignment horizontal="left" vertical="center" wrapText="1"/>
      <protection/>
    </xf>
    <xf numFmtId="0" fontId="6" fillId="33" borderId="60" xfId="56" applyFont="1" applyFill="1" applyBorder="1" applyAlignment="1">
      <alignment vertical="center"/>
      <protection/>
    </xf>
    <xf numFmtId="0" fontId="6" fillId="52" borderId="60" xfId="56" applyFont="1" applyFill="1" applyBorder="1" applyAlignment="1">
      <alignment vertical="center"/>
      <protection/>
    </xf>
    <xf numFmtId="0" fontId="6" fillId="44" borderId="69" xfId="61" applyFont="1" applyFill="1" applyBorder="1" applyAlignment="1">
      <alignment horizontal="left" vertical="center" wrapText="1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 quotePrefix="1">
      <alignment horizontal="left" vertical="center" wrapText="1"/>
      <protection/>
    </xf>
    <xf numFmtId="0" fontId="6" fillId="44" borderId="90" xfId="61" applyFont="1" applyFill="1" applyBorder="1" applyAlignment="1">
      <alignment horizontal="left" vertical="center" wrapText="1"/>
      <protection/>
    </xf>
    <xf numFmtId="0" fontId="6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 quotePrefix="1">
      <alignment horizontal="left" vertical="center" wrapText="1"/>
      <protection/>
    </xf>
    <xf numFmtId="0" fontId="6" fillId="44" borderId="62" xfId="61" applyFont="1" applyFill="1" applyBorder="1" applyAlignment="1" quotePrefix="1">
      <alignment vertical="center" wrapText="1"/>
      <protection/>
    </xf>
    <xf numFmtId="179" fontId="12" fillId="44" borderId="52" xfId="61" applyNumberFormat="1" applyFont="1" applyFill="1" applyBorder="1" applyAlignment="1" quotePrefix="1">
      <alignment horizontal="right"/>
      <protection/>
    </xf>
    <xf numFmtId="0" fontId="6" fillId="44" borderId="53" xfId="61" applyFont="1" applyFill="1" applyBorder="1" applyAlignment="1" quotePrefix="1">
      <alignment horizontal="left"/>
      <protection/>
    </xf>
    <xf numFmtId="179" fontId="12" fillId="44" borderId="57" xfId="61" applyNumberFormat="1" applyFont="1" applyFill="1" applyBorder="1" applyAlignment="1" quotePrefix="1">
      <alignment horizontal="right"/>
      <protection/>
    </xf>
    <xf numFmtId="0" fontId="6" fillId="44" borderId="62" xfId="61" applyFont="1" applyFill="1" applyBorder="1" quotePrefix="1">
      <alignment/>
      <protection/>
    </xf>
    <xf numFmtId="179" fontId="12" fillId="44" borderId="52" xfId="61" applyNumberFormat="1" applyFont="1" applyFill="1" applyBorder="1" applyAlignment="1">
      <alignment horizontal="right" vertical="center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0" fontId="6" fillId="53" borderId="0" xfId="56" applyFont="1" applyFill="1" applyAlignment="1">
      <alignment vertical="center"/>
      <protection/>
    </xf>
    <xf numFmtId="3" fontId="20" fillId="44" borderId="67" xfId="56" applyNumberFormat="1" applyFont="1" applyFill="1" applyBorder="1" applyAlignment="1" applyProtection="1" quotePrefix="1">
      <alignment horizontal="center" vertical="center"/>
      <protection/>
    </xf>
    <xf numFmtId="3" fontId="20" fillId="44" borderId="91" xfId="56" applyNumberFormat="1" applyFont="1" applyFill="1" applyBorder="1" applyAlignment="1" applyProtection="1" quotePrefix="1">
      <alignment horizontal="center" vertical="center"/>
      <protection/>
    </xf>
    <xf numFmtId="179" fontId="218" fillId="54" borderId="48" xfId="61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44" borderId="17" xfId="61" applyFont="1" applyFill="1" applyBorder="1" applyAlignment="1" quotePrefix="1">
      <alignment horizontal="right" vertical="center"/>
      <protection/>
    </xf>
    <xf numFmtId="0" fontId="6" fillId="33" borderId="0" xfId="56" applyFont="1" applyFill="1" applyAlignment="1">
      <alignment vertical="center"/>
      <protection/>
    </xf>
    <xf numFmtId="0" fontId="6" fillId="46" borderId="0" xfId="56" applyFont="1" applyFill="1" applyAlignment="1">
      <alignment vertical="center"/>
      <protection/>
    </xf>
    <xf numFmtId="179" fontId="218" fillId="4" borderId="48" xfId="61" applyNumberFormat="1" applyFont="1" applyFill="1" applyBorder="1" applyAlignment="1" quotePrefix="1">
      <alignment horizontal="right" vertical="center"/>
      <protection/>
    </xf>
    <xf numFmtId="3" fontId="219" fillId="5" borderId="78" xfId="56" applyNumberFormat="1" applyFont="1" applyFill="1" applyBorder="1" applyAlignment="1">
      <alignment vertical="center"/>
      <protection/>
    </xf>
    <xf numFmtId="3" fontId="219" fillId="5" borderId="23" xfId="56" applyNumberFormat="1" applyFont="1" applyFill="1" applyBorder="1" applyAlignment="1" applyProtection="1">
      <alignment vertical="center"/>
      <protection/>
    </xf>
    <xf numFmtId="3" fontId="219" fillId="5" borderId="23" xfId="56" applyNumberFormat="1" applyFont="1" applyFill="1" applyBorder="1" applyAlignment="1">
      <alignment vertical="center"/>
      <protection/>
    </xf>
    <xf numFmtId="3" fontId="219" fillId="5" borderId="21" xfId="56" applyNumberFormat="1" applyFont="1" applyFill="1" applyBorder="1" applyAlignment="1" applyProtection="1">
      <alignment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 locked="0"/>
    </xf>
    <xf numFmtId="3" fontId="6" fillId="44" borderId="52" xfId="56" applyNumberFormat="1" applyFont="1" applyFill="1" applyBorder="1" applyAlignment="1" applyProtection="1">
      <alignment horizontal="right" vertical="center"/>
      <protection locked="0"/>
    </xf>
    <xf numFmtId="3" fontId="6" fillId="44" borderId="93" xfId="56" applyNumberFormat="1" applyFont="1" applyFill="1" applyBorder="1" applyAlignment="1" applyProtection="1">
      <alignment horizontal="right" vertical="center"/>
      <protection locked="0"/>
    </xf>
    <xf numFmtId="3" fontId="6" fillId="44" borderId="94" xfId="56" applyNumberFormat="1" applyFont="1" applyFill="1" applyBorder="1" applyAlignment="1" applyProtection="1">
      <alignment horizontal="right" vertical="center"/>
      <protection locked="0"/>
    </xf>
    <xf numFmtId="3" fontId="6" fillId="44" borderId="54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96" xfId="56" applyNumberFormat="1" applyFont="1" applyFill="1" applyBorder="1" applyAlignment="1" applyProtection="1">
      <alignment horizontal="right" vertical="center"/>
      <protection locked="0"/>
    </xf>
    <xf numFmtId="3" fontId="6" fillId="44" borderId="97" xfId="56" applyNumberFormat="1" applyFont="1" applyFill="1" applyBorder="1" applyAlignment="1" applyProtection="1">
      <alignment horizontal="right" vertical="center"/>
      <protection locked="0"/>
    </xf>
    <xf numFmtId="3" fontId="6" fillId="44" borderId="83" xfId="56" applyNumberFormat="1" applyFont="1" applyFill="1" applyBorder="1" applyAlignment="1" applyProtection="1">
      <alignment horizontal="right" vertical="center"/>
      <protection locked="0"/>
    </xf>
    <xf numFmtId="3" fontId="6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44" borderId="99" xfId="56" applyNumberFormat="1" applyFont="1" applyFill="1" applyBorder="1" applyAlignment="1" applyProtection="1">
      <alignment horizontal="right" vertical="center"/>
      <protection locked="0"/>
    </xf>
    <xf numFmtId="3" fontId="6" fillId="44" borderId="57" xfId="56" applyNumberFormat="1" applyFont="1" applyFill="1" applyBorder="1" applyAlignment="1" applyProtection="1">
      <alignment horizontal="right" vertical="center"/>
      <protection locked="0"/>
    </xf>
    <xf numFmtId="3" fontId="6" fillId="44" borderId="100" xfId="56" applyNumberFormat="1" applyFont="1" applyFill="1" applyBorder="1" applyAlignment="1" applyProtection="1">
      <alignment horizontal="right" vertical="center"/>
      <protection locked="0"/>
    </xf>
    <xf numFmtId="3" fontId="6" fillId="44" borderId="101" xfId="56" applyNumberFormat="1" applyFont="1" applyFill="1" applyBorder="1" applyAlignment="1" applyProtection="1">
      <alignment horizontal="right" vertical="center"/>
      <protection locked="0"/>
    </xf>
    <xf numFmtId="3" fontId="6" fillId="44" borderId="27" xfId="56" applyNumberFormat="1" applyFont="1" applyFill="1" applyBorder="1" applyAlignment="1" applyProtection="1">
      <alignment horizontal="right" vertical="center"/>
      <protection locked="0"/>
    </xf>
    <xf numFmtId="3" fontId="6" fillId="44" borderId="26" xfId="56" applyNumberFormat="1" applyFont="1" applyFill="1" applyBorder="1" applyAlignment="1" applyProtection="1">
      <alignment horizontal="right" vertical="center"/>
      <protection locked="0"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219" fillId="52" borderId="102" xfId="56" applyNumberFormat="1" applyFont="1" applyFill="1" applyBorder="1" applyAlignment="1">
      <alignment vertical="center"/>
      <protection/>
    </xf>
    <xf numFmtId="3" fontId="219" fillId="52" borderId="103" xfId="56" applyNumberFormat="1" applyFont="1" applyFill="1" applyBorder="1" applyAlignment="1">
      <alignment vertical="center"/>
      <protection/>
    </xf>
    <xf numFmtId="3" fontId="219" fillId="52" borderId="104" xfId="56" applyNumberFormat="1" applyFont="1" applyFill="1" applyBorder="1" applyAlignment="1" applyProtection="1">
      <alignment vertical="center"/>
      <protection/>
    </xf>
    <xf numFmtId="3" fontId="6" fillId="44" borderId="0" xfId="56" applyNumberFormat="1" applyFont="1" applyFill="1" applyBorder="1" applyAlignment="1">
      <alignment vertical="center"/>
      <protection/>
    </xf>
    <xf numFmtId="3" fontId="6" fillId="44" borderId="0" xfId="56" applyNumberFormat="1" applyFont="1" applyFill="1" applyBorder="1" applyAlignment="1" applyProtection="1">
      <alignment vertical="center"/>
      <protection/>
    </xf>
    <xf numFmtId="3" fontId="6" fillId="44" borderId="22" xfId="56" applyNumberFormat="1" applyFont="1" applyFill="1" applyBorder="1" applyAlignment="1" applyProtection="1">
      <alignment vertical="center"/>
      <protection/>
    </xf>
    <xf numFmtId="3" fontId="6" fillId="44" borderId="60" xfId="56" applyNumberFormat="1" applyFont="1" applyFill="1" applyBorder="1" applyAlignment="1">
      <alignment vertical="center"/>
      <protection/>
    </xf>
    <xf numFmtId="3" fontId="6" fillId="44" borderId="60" xfId="56" applyNumberFormat="1" applyFont="1" applyFill="1" applyBorder="1" applyAlignment="1" applyProtection="1">
      <alignment vertical="center"/>
      <protection/>
    </xf>
    <xf numFmtId="3" fontId="6" fillId="44" borderId="45" xfId="56" applyNumberFormat="1" applyFont="1" applyFill="1" applyBorder="1" applyAlignment="1" applyProtection="1">
      <alignment vertical="center"/>
      <protection/>
    </xf>
    <xf numFmtId="3" fontId="14" fillId="44" borderId="0" xfId="56" applyNumberFormat="1" applyFont="1" applyFill="1" applyBorder="1" applyAlignment="1" applyProtection="1">
      <alignment vertical="center"/>
      <protection/>
    </xf>
    <xf numFmtId="3" fontId="14" fillId="44" borderId="60" xfId="56" applyNumberFormat="1" applyFont="1" applyFill="1" applyBorder="1" applyAlignment="1">
      <alignment vertical="center"/>
      <protection/>
    </xf>
    <xf numFmtId="3" fontId="14" fillId="44" borderId="60" xfId="56" applyNumberFormat="1" applyFont="1" applyFill="1" applyBorder="1" applyAlignment="1" applyProtection="1">
      <alignment vertical="center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/>
    </xf>
    <xf numFmtId="3" fontId="212" fillId="49" borderId="23" xfId="56" applyNumberFormat="1" applyFont="1" applyFill="1" applyBorder="1" applyAlignment="1" applyProtection="1">
      <alignment horizontal="right" vertical="center"/>
      <protection/>
    </xf>
    <xf numFmtId="3" fontId="212" fillId="49" borderId="21" xfId="56" applyNumberFormat="1" applyFont="1" applyFill="1" applyBorder="1" applyAlignment="1" applyProtection="1">
      <alignment horizontal="right"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93" xfId="56" applyNumberFormat="1" applyFont="1" applyFill="1" applyBorder="1" applyAlignment="1" applyProtection="1">
      <alignment horizontal="right" vertical="center"/>
      <protection/>
    </xf>
    <xf numFmtId="3" fontId="6" fillId="44" borderId="99" xfId="56" applyNumberFormat="1" applyFont="1" applyFill="1" applyBorder="1" applyAlignment="1" applyProtection="1">
      <alignment horizontal="right" vertical="center"/>
      <protection/>
    </xf>
    <xf numFmtId="3" fontId="6" fillId="44" borderId="57" xfId="56" applyNumberFormat="1" applyFont="1" applyFill="1" applyBorder="1" applyAlignment="1" applyProtection="1">
      <alignment horizontal="right" vertical="center"/>
      <protection/>
    </xf>
    <xf numFmtId="3" fontId="6" fillId="44" borderId="100" xfId="56" applyNumberFormat="1" applyFont="1" applyFill="1" applyBorder="1" applyAlignment="1" applyProtection="1">
      <alignment horizontal="right" vertical="center"/>
      <protection/>
    </xf>
    <xf numFmtId="3" fontId="6" fillId="44" borderId="94" xfId="56" applyNumberFormat="1" applyFont="1" applyFill="1" applyBorder="1" applyAlignment="1" applyProtection="1">
      <alignment horizontal="right" vertical="center"/>
      <protection/>
    </xf>
    <xf numFmtId="3" fontId="6" fillId="44" borderId="54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/>
    </xf>
    <xf numFmtId="3" fontId="6" fillId="44" borderId="58" xfId="56" applyNumberFormat="1" applyFont="1" applyFill="1" applyBorder="1" applyAlignment="1" applyProtection="1">
      <alignment horizontal="right" vertical="center"/>
      <protection/>
    </xf>
    <xf numFmtId="3" fontId="6" fillId="44" borderId="10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83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3" fontId="6" fillId="44" borderId="107" xfId="56" applyNumberFormat="1" applyFont="1" applyFill="1" applyBorder="1" applyAlignment="1" applyProtection="1">
      <alignment horizontal="right" vertical="center"/>
      <protection/>
    </xf>
    <xf numFmtId="3" fontId="6" fillId="44" borderId="68" xfId="56" applyNumberFormat="1" applyFont="1" applyFill="1" applyBorder="1" applyAlignment="1" applyProtection="1">
      <alignment horizontal="right" vertical="center"/>
      <protection/>
    </xf>
    <xf numFmtId="3" fontId="6" fillId="44" borderId="108" xfId="56" applyNumberFormat="1" applyFont="1" applyFill="1" applyBorder="1" applyAlignment="1" applyProtection="1">
      <alignment horizontal="right"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109" xfId="56" applyNumberFormat="1" applyFont="1" applyFill="1" applyBorder="1" applyAlignment="1" applyProtection="1">
      <alignment horizontal="right" vertical="center"/>
      <protection/>
    </xf>
    <xf numFmtId="3" fontId="6" fillId="44" borderId="110" xfId="56" applyNumberFormat="1" applyFont="1" applyFill="1" applyBorder="1" applyAlignment="1" applyProtection="1">
      <alignment horizontal="right" vertical="center"/>
      <protection/>
    </xf>
    <xf numFmtId="3" fontId="6" fillId="44" borderId="111" xfId="56" applyNumberFormat="1" applyFont="1" applyFill="1" applyBorder="1" applyAlignment="1" applyProtection="1">
      <alignment horizontal="right" vertical="center"/>
      <protection/>
    </xf>
    <xf numFmtId="3" fontId="220" fillId="32" borderId="75" xfId="56" applyNumberFormat="1" applyFont="1" applyFill="1" applyBorder="1" applyAlignment="1">
      <alignment horizontal="right" vertical="center"/>
      <protection/>
    </xf>
    <xf numFmtId="3" fontId="220" fillId="32" borderId="76" xfId="56" applyNumberFormat="1" applyFont="1" applyFill="1" applyBorder="1" applyAlignment="1" applyProtection="1">
      <alignment horizontal="right" vertical="center"/>
      <protection/>
    </xf>
    <xf numFmtId="3" fontId="220" fillId="32" borderId="76" xfId="56" applyNumberFormat="1" applyFont="1" applyFill="1" applyBorder="1" applyAlignment="1">
      <alignment horizontal="right" vertical="center"/>
      <protection/>
    </xf>
    <xf numFmtId="3" fontId="220" fillId="32" borderId="77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 locked="0"/>
    </xf>
    <xf numFmtId="3" fontId="6" fillId="44" borderId="58" xfId="56" applyNumberFormat="1" applyFont="1" applyFill="1" applyBorder="1" applyAlignment="1" applyProtection="1">
      <alignment horizontal="right" vertical="center"/>
      <protection locked="0"/>
    </xf>
    <xf numFmtId="3" fontId="6" fillId="44" borderId="106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>
      <alignment horizontal="right" vertical="center"/>
      <protection/>
    </xf>
    <xf numFmtId="3" fontId="220" fillId="32" borderId="23" xfId="56" applyNumberFormat="1" applyFont="1" applyFill="1" applyBorder="1" applyAlignment="1" applyProtection="1">
      <alignment horizontal="right" vertical="center"/>
      <protection/>
    </xf>
    <xf numFmtId="3" fontId="220" fillId="32" borderId="23" xfId="56" applyNumberFormat="1" applyFont="1" applyFill="1" applyBorder="1" applyAlignment="1">
      <alignment horizontal="right" vertical="center"/>
      <protection/>
    </xf>
    <xf numFmtId="3" fontId="220" fillId="32" borderId="21" xfId="56" applyNumberFormat="1" applyFont="1" applyFill="1" applyBorder="1" applyAlignment="1" applyProtection="1">
      <alignment horizontal="right" vertical="center"/>
      <protection/>
    </xf>
    <xf numFmtId="3" fontId="6" fillId="47" borderId="112" xfId="56" applyNumberFormat="1" applyFont="1" applyFill="1" applyBorder="1" applyAlignment="1" applyProtection="1">
      <alignment horizontal="right" vertical="center"/>
      <protection/>
    </xf>
    <xf numFmtId="3" fontId="6" fillId="47" borderId="113" xfId="56" applyNumberFormat="1" applyFont="1" applyFill="1" applyBorder="1" applyAlignment="1" applyProtection="1">
      <alignment horizontal="right" vertical="center"/>
      <protection/>
    </xf>
    <xf numFmtId="3" fontId="6" fillId="47" borderId="114" xfId="56" applyNumberFormat="1" applyFont="1" applyFill="1" applyBorder="1" applyAlignment="1" applyProtection="1">
      <alignment horizontal="right" vertical="center"/>
      <protection/>
    </xf>
    <xf numFmtId="3" fontId="9" fillId="44" borderId="50" xfId="56" applyNumberFormat="1" applyFont="1" applyFill="1" applyBorder="1" applyAlignment="1" applyProtection="1">
      <alignment horizontal="right" vertical="center"/>
      <protection locked="0"/>
    </xf>
    <xf numFmtId="3" fontId="9" fillId="44" borderId="50" xfId="56" applyNumberFormat="1" applyFont="1" applyFill="1" applyBorder="1" applyAlignment="1" applyProtection="1">
      <alignment horizontal="right" vertical="center"/>
      <protection/>
    </xf>
    <xf numFmtId="3" fontId="9" fillId="44" borderId="41" xfId="56" applyNumberFormat="1" applyFont="1" applyFill="1" applyBorder="1" applyAlignment="1" applyProtection="1">
      <alignment horizontal="right" vertical="center"/>
      <protection locked="0"/>
    </xf>
    <xf numFmtId="3" fontId="9" fillId="44" borderId="41" xfId="56" applyNumberFormat="1" applyFont="1" applyFill="1" applyBorder="1" applyAlignment="1" applyProtection="1">
      <alignment horizontal="right" vertical="center"/>
      <protection/>
    </xf>
    <xf numFmtId="3" fontId="9" fillId="44" borderId="43" xfId="56" applyNumberFormat="1" applyFont="1" applyFill="1" applyBorder="1" applyAlignment="1" applyProtection="1">
      <alignment horizontal="right" vertical="center"/>
      <protection locked="0"/>
    </xf>
    <xf numFmtId="3" fontId="9" fillId="44" borderId="43" xfId="56" applyNumberFormat="1" applyFont="1" applyFill="1" applyBorder="1" applyAlignment="1" applyProtection="1">
      <alignment horizontal="right" vertical="center"/>
      <protection/>
    </xf>
    <xf numFmtId="3" fontId="9" fillId="44" borderId="49" xfId="56" applyNumberFormat="1" applyFont="1" applyFill="1" applyBorder="1" applyAlignment="1" applyProtection="1">
      <alignment horizontal="right" vertical="center"/>
      <protection locked="0"/>
    </xf>
    <xf numFmtId="3" fontId="9" fillId="44" borderId="49" xfId="56" applyNumberFormat="1" applyFont="1" applyFill="1" applyBorder="1" applyAlignment="1" applyProtection="1">
      <alignment horizontal="right" vertical="center"/>
      <protection/>
    </xf>
    <xf numFmtId="3" fontId="9" fillId="44" borderId="70" xfId="56" applyNumberFormat="1" applyFont="1" applyFill="1" applyBorder="1" applyAlignment="1" applyProtection="1">
      <alignment horizontal="right" vertical="center"/>
      <protection/>
    </xf>
    <xf numFmtId="3" fontId="9" fillId="44" borderId="115" xfId="56" applyNumberFormat="1" applyFont="1" applyFill="1" applyBorder="1" applyAlignment="1" applyProtection="1">
      <alignment horizontal="right" vertical="center"/>
      <protection/>
    </xf>
    <xf numFmtId="3" fontId="9" fillId="44" borderId="66" xfId="56" applyNumberFormat="1" applyFont="1" applyFill="1" applyBorder="1" applyAlignment="1" applyProtection="1">
      <alignment horizontal="right" vertical="center"/>
      <protection/>
    </xf>
    <xf numFmtId="3" fontId="9" fillId="44" borderId="42" xfId="56" applyNumberFormat="1" applyFont="1" applyFill="1" applyBorder="1" applyAlignment="1" applyProtection="1">
      <alignment horizontal="right" vertical="center"/>
      <protection/>
    </xf>
    <xf numFmtId="3" fontId="9" fillId="44" borderId="116" xfId="56" applyNumberFormat="1" applyFont="1" applyFill="1" applyBorder="1" applyAlignment="1" applyProtection="1">
      <alignment horizontal="right" vertical="center"/>
      <protection/>
    </xf>
    <xf numFmtId="3" fontId="9" fillId="44" borderId="117" xfId="56" applyNumberFormat="1" applyFont="1" applyFill="1" applyBorder="1" applyAlignment="1" applyProtection="1">
      <alignment horizontal="right" vertical="center"/>
      <protection/>
    </xf>
    <xf numFmtId="3" fontId="9" fillId="44" borderId="118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horizontal="right" vertical="center"/>
      <protection/>
    </xf>
    <xf numFmtId="3" fontId="9" fillId="44" borderId="120" xfId="56" applyNumberFormat="1" applyFont="1" applyFill="1" applyBorder="1" applyAlignment="1" applyProtection="1">
      <alignment horizontal="right" vertical="center"/>
      <protection/>
    </xf>
    <xf numFmtId="3" fontId="9" fillId="44" borderId="121" xfId="56" applyNumberFormat="1" applyFont="1" applyFill="1" applyBorder="1" applyAlignment="1" applyProtection="1">
      <alignment horizontal="right" vertical="center"/>
      <protection/>
    </xf>
    <xf numFmtId="3" fontId="9" fillId="44" borderId="122" xfId="56" applyNumberFormat="1" applyFont="1" applyFill="1" applyBorder="1" applyAlignment="1" applyProtection="1">
      <alignment horizontal="right" vertical="center"/>
      <protection/>
    </xf>
    <xf numFmtId="3" fontId="9" fillId="44" borderId="18" xfId="56" applyNumberFormat="1" applyFont="1" applyFill="1" applyBorder="1" applyAlignment="1" applyProtection="1">
      <alignment horizontal="right" vertical="center"/>
      <protection/>
    </xf>
    <xf numFmtId="3" fontId="9" fillId="44" borderId="22" xfId="56" applyNumberFormat="1" applyFont="1" applyFill="1" applyBorder="1" applyAlignment="1" applyProtection="1">
      <alignment horizontal="right" vertical="center"/>
      <protection/>
    </xf>
    <xf numFmtId="3" fontId="9" fillId="44" borderId="123" xfId="56" applyNumberFormat="1" applyFont="1" applyFill="1" applyBorder="1" applyAlignment="1" applyProtection="1">
      <alignment horizontal="right" vertical="center"/>
      <protection/>
    </xf>
    <xf numFmtId="3" fontId="9" fillId="44" borderId="124" xfId="56" applyNumberFormat="1" applyFont="1" applyFill="1" applyBorder="1" applyAlignment="1" applyProtection="1">
      <alignment horizontal="right" vertical="center"/>
      <protection/>
    </xf>
    <xf numFmtId="3" fontId="9" fillId="44" borderId="0" xfId="56" applyNumberFormat="1" applyFont="1" applyFill="1" applyBorder="1" applyAlignment="1" applyProtection="1">
      <alignment horizontal="right" vertical="center"/>
      <protection/>
    </xf>
    <xf numFmtId="3" fontId="14" fillId="44" borderId="50" xfId="56" applyNumberFormat="1" applyFont="1" applyFill="1" applyBorder="1" applyAlignment="1" applyProtection="1">
      <alignment horizontal="right" vertical="center"/>
      <protection locked="0"/>
    </xf>
    <xf numFmtId="3" fontId="14" fillId="44" borderId="50" xfId="56" applyNumberFormat="1" applyFont="1" applyFill="1" applyBorder="1" applyAlignment="1" applyProtection="1">
      <alignment horizontal="right" vertical="center"/>
      <protection/>
    </xf>
    <xf numFmtId="3" fontId="14" fillId="44" borderId="41" xfId="56" applyNumberFormat="1" applyFont="1" applyFill="1" applyBorder="1" applyAlignment="1" applyProtection="1">
      <alignment horizontal="right" vertical="center"/>
      <protection locked="0"/>
    </xf>
    <xf numFmtId="3" fontId="14" fillId="44" borderId="41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horizontal="right" vertical="center"/>
      <protection locked="0"/>
    </xf>
    <xf numFmtId="3" fontId="14" fillId="44" borderId="119" xfId="56" applyNumberFormat="1" applyFont="1" applyFill="1" applyBorder="1" applyAlignment="1" applyProtection="1">
      <alignment horizontal="right" vertical="center"/>
      <protection/>
    </xf>
    <xf numFmtId="3" fontId="14" fillId="44" borderId="117" xfId="56" applyNumberFormat="1" applyFont="1" applyFill="1" applyBorder="1" applyAlignment="1" applyProtection="1">
      <alignment horizontal="right" vertical="center"/>
      <protection locked="0"/>
    </xf>
    <xf numFmtId="3" fontId="14" fillId="44" borderId="117" xfId="56" applyNumberFormat="1" applyFont="1" applyFill="1" applyBorder="1" applyAlignment="1" applyProtection="1">
      <alignment horizontal="right" vertical="center"/>
      <protection/>
    </xf>
    <xf numFmtId="3" fontId="14" fillId="44" borderId="49" xfId="56" applyNumberFormat="1" applyFont="1" applyFill="1" applyBorder="1" applyAlignment="1" applyProtection="1">
      <alignment horizontal="right" vertical="center"/>
      <protection locked="0"/>
    </xf>
    <xf numFmtId="3" fontId="14" fillId="44" borderId="49" xfId="56" applyNumberFormat="1" applyFont="1" applyFill="1" applyBorder="1" applyAlignment="1" applyProtection="1">
      <alignment horizontal="right" vertical="center"/>
      <protection/>
    </xf>
    <xf numFmtId="3" fontId="14" fillId="44" borderId="35" xfId="56" applyNumberFormat="1" applyFont="1" applyFill="1" applyBorder="1" applyAlignment="1" applyProtection="1">
      <alignment horizontal="right" vertical="center"/>
      <protection locked="0"/>
    </xf>
    <xf numFmtId="3" fontId="14" fillId="44" borderId="35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vertical="center"/>
      <protection locked="0"/>
    </xf>
    <xf numFmtId="3" fontId="14" fillId="44" borderId="37" xfId="56" applyNumberFormat="1" applyFont="1" applyFill="1" applyBorder="1" applyAlignment="1" applyProtection="1">
      <alignment vertical="center"/>
      <protection locked="0"/>
    </xf>
    <xf numFmtId="3" fontId="14" fillId="44" borderId="41" xfId="56" applyNumberFormat="1" applyFont="1" applyFill="1" applyBorder="1" applyAlignment="1" applyProtection="1">
      <alignment vertical="center"/>
      <protection locked="0"/>
    </xf>
    <xf numFmtId="3" fontId="14" fillId="44" borderId="49" xfId="56" applyNumberFormat="1" applyFont="1" applyFill="1" applyBorder="1" applyAlignment="1" applyProtection="1">
      <alignment vertical="center"/>
      <protection locked="0"/>
    </xf>
    <xf numFmtId="3" fontId="14" fillId="44" borderId="50" xfId="56" applyNumberFormat="1" applyFont="1" applyFill="1" applyBorder="1" applyAlignment="1" applyProtection="1">
      <alignment vertical="center"/>
      <protection locked="0"/>
    </xf>
    <xf numFmtId="3" fontId="14" fillId="44" borderId="17" xfId="56" applyNumberFormat="1" applyFont="1" applyFill="1" applyBorder="1" applyAlignment="1">
      <alignment vertical="center"/>
      <protection/>
    </xf>
    <xf numFmtId="3" fontId="14" fillId="44" borderId="43" xfId="56" applyNumberFormat="1" applyFont="1" applyFill="1" applyBorder="1" applyAlignment="1" applyProtection="1">
      <alignment horizontal="right" vertical="center"/>
      <protection locked="0"/>
    </xf>
    <xf numFmtId="3" fontId="14" fillId="44" borderId="43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vertical="center"/>
      <protection locked="0"/>
    </xf>
    <xf numFmtId="3" fontId="218" fillId="4" borderId="45" xfId="56" applyNumberFormat="1" applyFont="1" applyFill="1" applyBorder="1" applyAlignment="1" applyProtection="1">
      <alignment vertical="center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 locked="0"/>
    </xf>
    <xf numFmtId="3" fontId="218" fillId="4" borderId="33" xfId="56" applyNumberFormat="1" applyFont="1" applyFill="1" applyBorder="1" applyAlignment="1" applyProtection="1">
      <alignment horizontal="right" vertical="center"/>
      <protection locked="0"/>
    </xf>
    <xf numFmtId="3" fontId="218" fillId="4" borderId="45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horizontal="right" vertical="center"/>
      <protection/>
    </xf>
    <xf numFmtId="179" fontId="218" fillId="4" borderId="17" xfId="61" applyNumberFormat="1" applyFont="1" applyFill="1" applyBorder="1" applyAlignment="1" quotePrefix="1">
      <alignment horizontal="right" vertical="center"/>
      <protection/>
    </xf>
    <xf numFmtId="179" fontId="218" fillId="4" borderId="51" xfId="61" applyNumberFormat="1" applyFont="1" applyFill="1" applyBorder="1" applyAlignment="1" quotePrefix="1">
      <alignment horizontal="right" vertical="center"/>
      <protection/>
    </xf>
    <xf numFmtId="3" fontId="218" fillId="4" borderId="37" xfId="56" applyNumberFormat="1" applyFont="1" applyFill="1" applyBorder="1" applyAlignment="1" applyProtection="1">
      <alignment vertical="center"/>
      <protection locked="0"/>
    </xf>
    <xf numFmtId="3" fontId="218" fillId="4" borderId="82" xfId="56" applyNumberFormat="1" applyFont="1" applyFill="1" applyBorder="1" applyAlignment="1" applyProtection="1">
      <alignment vertical="center"/>
      <protection/>
    </xf>
    <xf numFmtId="176" fontId="9" fillId="44" borderId="17" xfId="61" applyNumberFormat="1" applyFont="1" applyFill="1" applyBorder="1" applyAlignment="1">
      <alignment horizontal="right" vertical="center"/>
      <protection/>
    </xf>
    <xf numFmtId="0" fontId="221" fillId="52" borderId="103" xfId="61" applyFont="1" applyFill="1" applyBorder="1" applyAlignment="1">
      <alignment horizontal="right" vertical="center"/>
      <protection/>
    </xf>
    <xf numFmtId="0" fontId="216" fillId="52" borderId="104" xfId="61" applyFont="1" applyFill="1" applyBorder="1" applyAlignment="1">
      <alignment horizontal="center" vertical="center" wrapText="1"/>
      <protection/>
    </xf>
    <xf numFmtId="179" fontId="12" fillId="44" borderId="125" xfId="61" applyNumberFormat="1" applyFont="1" applyFill="1" applyBorder="1" applyAlignment="1" quotePrefix="1">
      <alignment horizontal="right" vertical="center"/>
      <protection/>
    </xf>
    <xf numFmtId="0" fontId="11" fillId="44" borderId="126" xfId="61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horizontal="right" vertical="center"/>
      <protection locked="0"/>
    </xf>
    <xf numFmtId="3" fontId="14" fillId="44" borderId="46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vertical="center" wrapText="1"/>
      <protection/>
    </xf>
    <xf numFmtId="0" fontId="11" fillId="44" borderId="126" xfId="56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vertical="center"/>
      <protection locked="0"/>
    </xf>
    <xf numFmtId="0" fontId="11" fillId="44" borderId="126" xfId="61" applyFont="1" applyFill="1" applyBorder="1" applyAlignment="1">
      <alignment horizontal="left" vertical="center" wrapText="1"/>
      <protection/>
    </xf>
    <xf numFmtId="179" fontId="15" fillId="44" borderId="125" xfId="61" applyNumberFormat="1" applyFont="1" applyFill="1" applyBorder="1" applyAlignment="1" quotePrefix="1">
      <alignment horizontal="right"/>
      <protection/>
    </xf>
    <xf numFmtId="0" fontId="11" fillId="44" borderId="126" xfId="61" applyFont="1" applyFill="1" applyBorder="1">
      <alignment/>
      <protection/>
    </xf>
    <xf numFmtId="179" fontId="15" fillId="44" borderId="58" xfId="61" applyNumberFormat="1" applyFont="1" applyFill="1" applyBorder="1" applyAlignment="1" quotePrefix="1">
      <alignment horizontal="right"/>
      <protection/>
    </xf>
    <xf numFmtId="0" fontId="11" fillId="44" borderId="65" xfId="61" applyFont="1" applyFill="1" applyBorder="1">
      <alignment/>
      <protection/>
    </xf>
    <xf numFmtId="0" fontId="6" fillId="44" borderId="126" xfId="61" applyFont="1" applyFill="1" applyBorder="1" applyAlignment="1">
      <alignment horizontal="left" vertical="center" wrapText="1"/>
      <protection/>
    </xf>
    <xf numFmtId="0" fontId="14" fillId="53" borderId="0" xfId="56" applyFont="1" applyFill="1" applyAlignment="1">
      <alignment vertical="center"/>
      <protection/>
    </xf>
    <xf numFmtId="0" fontId="6" fillId="53" borderId="0" xfId="56" applyFont="1" applyFill="1" applyAlignment="1">
      <alignment vertical="center"/>
      <protection/>
    </xf>
    <xf numFmtId="0" fontId="6" fillId="53" borderId="0" xfId="56" applyFont="1" applyFill="1" applyAlignment="1" applyProtection="1">
      <alignment vertical="center"/>
      <protection locked="0"/>
    </xf>
    <xf numFmtId="0" fontId="204" fillId="44" borderId="0" xfId="56" applyNumberFormat="1" applyFont="1" applyFill="1" applyBorder="1" applyAlignment="1" applyProtection="1">
      <alignment horizontal="right"/>
      <protection locked="0"/>
    </xf>
    <xf numFmtId="0" fontId="204" fillId="44" borderId="0" xfId="56" applyFont="1" applyFill="1" applyAlignment="1">
      <alignment vertical="center"/>
      <protection/>
    </xf>
    <xf numFmtId="0" fontId="204" fillId="44" borderId="0" xfId="56" applyFont="1" applyFill="1" applyAlignment="1">
      <alignment vertical="center" wrapText="1"/>
      <protection/>
    </xf>
    <xf numFmtId="0" fontId="11" fillId="44" borderId="65" xfId="56" applyFont="1" applyFill="1" applyBorder="1" applyAlignment="1">
      <alignment vertical="center" wrapText="1"/>
      <protection/>
    </xf>
    <xf numFmtId="3" fontId="14" fillId="44" borderId="43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/>
    </xf>
    <xf numFmtId="0" fontId="6" fillId="45" borderId="0" xfId="56" applyFont="1" applyFill="1" applyAlignment="1">
      <alignment vertical="center" wrapText="1"/>
      <protection/>
    </xf>
    <xf numFmtId="3" fontId="222" fillId="4" borderId="21" xfId="56" applyNumberFormat="1" applyFont="1" applyFill="1" applyBorder="1" applyAlignment="1" applyProtection="1">
      <alignment vertical="center"/>
      <protection/>
    </xf>
    <xf numFmtId="3" fontId="6" fillId="44" borderId="127" xfId="56" applyNumberFormat="1" applyFont="1" applyFill="1" applyBorder="1" applyAlignment="1" applyProtection="1">
      <alignment horizontal="right" vertical="center"/>
      <protection locked="0"/>
    </xf>
    <xf numFmtId="3" fontId="6" fillId="44" borderId="108" xfId="56" applyNumberFormat="1" applyFont="1" applyFill="1" applyBorder="1" applyAlignment="1" applyProtection="1">
      <alignment horizontal="right" vertical="center"/>
      <protection locked="0"/>
    </xf>
    <xf numFmtId="3" fontId="222" fillId="4" borderId="21" xfId="56" applyNumberFormat="1" applyFont="1" applyFill="1" applyBorder="1" applyAlignment="1" applyProtection="1">
      <alignment horizontal="right" vertical="center"/>
      <protection/>
    </xf>
    <xf numFmtId="3" fontId="222" fillId="4" borderId="21" xfId="56" applyNumberFormat="1" applyFont="1" applyFill="1" applyBorder="1" applyAlignment="1" applyProtection="1">
      <alignment horizontal="right" vertical="center"/>
      <protection locked="0"/>
    </xf>
    <xf numFmtId="3" fontId="222" fillId="4" borderId="77" xfId="56" applyNumberFormat="1" applyFont="1" applyFill="1" applyBorder="1" applyAlignment="1" applyProtection="1">
      <alignment vertical="center"/>
      <protection/>
    </xf>
    <xf numFmtId="179" fontId="12" fillId="44" borderId="110" xfId="61" applyNumberFormat="1" applyFont="1" applyFill="1" applyBorder="1" applyAlignment="1" quotePrefix="1">
      <alignment horizontal="right" vertical="center"/>
      <protection/>
    </xf>
    <xf numFmtId="3" fontId="14" fillId="44" borderId="123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6" fillId="44" borderId="42" xfId="61" applyFont="1" applyFill="1" applyBorder="1" applyAlignment="1">
      <alignment horizontal="left" vertical="center" wrapText="1"/>
      <protection/>
    </xf>
    <xf numFmtId="3" fontId="14" fillId="44" borderId="115" xfId="56" applyNumberFormat="1" applyFont="1" applyFill="1" applyBorder="1" applyAlignment="1" applyProtection="1">
      <alignment vertical="center"/>
      <protection/>
    </xf>
    <xf numFmtId="3" fontId="14" fillId="44" borderId="66" xfId="56" applyNumberFormat="1" applyFont="1" applyFill="1" applyBorder="1" applyAlignment="1" applyProtection="1">
      <alignment vertical="center"/>
      <protection/>
    </xf>
    <xf numFmtId="0" fontId="11" fillId="44" borderId="120" xfId="61" applyFont="1" applyFill="1" applyBorder="1" applyAlignment="1">
      <alignment horizontal="left" vertical="center" wrapText="1"/>
      <protection/>
    </xf>
    <xf numFmtId="179" fontId="12" fillId="44" borderId="83" xfId="61" applyNumberFormat="1" applyFont="1" applyFill="1" applyBorder="1" applyAlignment="1" quotePrefix="1">
      <alignment horizontal="right"/>
      <protection/>
    </xf>
    <xf numFmtId="0" fontId="6" fillId="44" borderId="84" xfId="61" applyFont="1" applyFill="1" applyBorder="1" applyAlignment="1">
      <alignment horizontal="left" wrapText="1"/>
      <protection/>
    </xf>
    <xf numFmtId="3" fontId="14" fillId="44" borderId="117" xfId="56" applyNumberFormat="1" applyFont="1" applyFill="1" applyBorder="1" applyAlignment="1" applyProtection="1">
      <alignment vertical="center"/>
      <protection locked="0"/>
    </xf>
    <xf numFmtId="179" fontId="12" fillId="44" borderId="85" xfId="61" applyNumberFormat="1" applyFont="1" applyFill="1" applyBorder="1" applyAlignment="1" quotePrefix="1">
      <alignment horizontal="right"/>
      <protection/>
    </xf>
    <xf numFmtId="0" fontId="6" fillId="44" borderId="86" xfId="61" applyFont="1" applyFill="1" applyBorder="1" applyAlignment="1">
      <alignment horizontal="left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vertical="center"/>
      <protection locked="0"/>
    </xf>
    <xf numFmtId="3" fontId="14" fillId="44" borderId="18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0" fontId="15" fillId="44" borderId="84" xfId="61" applyFont="1" applyFill="1" applyBorder="1" applyAlignment="1">
      <alignment horizontal="left" vertical="center" wrapText="1"/>
      <protection/>
    </xf>
    <xf numFmtId="0" fontId="15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horizontal="right" vertical="center"/>
      <protection locked="0"/>
    </xf>
    <xf numFmtId="0" fontId="15" fillId="44" borderId="53" xfId="61" applyFont="1" applyFill="1" applyBorder="1" applyAlignment="1">
      <alignment horizontal="left" wrapText="1"/>
      <protection/>
    </xf>
    <xf numFmtId="0" fontId="15" fillId="44" borderId="86" xfId="61" applyFont="1" applyFill="1" applyBorder="1" applyAlignment="1">
      <alignment horizontal="left" wrapText="1"/>
      <protection/>
    </xf>
    <xf numFmtId="0" fontId="15" fillId="44" borderId="84" xfId="61" applyFont="1" applyFill="1" applyBorder="1" applyAlignment="1">
      <alignment horizontal="left" wrapText="1"/>
      <protection/>
    </xf>
    <xf numFmtId="0" fontId="15" fillId="44" borderId="62" xfId="61" applyFont="1" applyFill="1" applyBorder="1" applyAlignment="1">
      <alignment horizontal="left" wrapText="1"/>
      <protection/>
    </xf>
    <xf numFmtId="0" fontId="6" fillId="44" borderId="128" xfId="61" applyFont="1" applyFill="1" applyBorder="1" applyAlignment="1">
      <alignment horizontal="left" vertical="center" wrapText="1"/>
      <protection/>
    </xf>
    <xf numFmtId="3" fontId="14" fillId="44" borderId="123" xfId="56" applyNumberFormat="1" applyFont="1" applyFill="1" applyBorder="1" applyAlignment="1" applyProtection="1">
      <alignment vertical="center"/>
      <protection locked="0"/>
    </xf>
    <xf numFmtId="3" fontId="222" fillId="4" borderId="78" xfId="56" applyNumberFormat="1" applyFont="1" applyFill="1" applyBorder="1" applyAlignment="1">
      <alignment vertical="center"/>
      <protection/>
    </xf>
    <xf numFmtId="3" fontId="222" fillId="4" borderId="23" xfId="56" applyNumberFormat="1" applyFont="1" applyFill="1" applyBorder="1" applyAlignment="1" applyProtection="1">
      <alignment vertical="center"/>
      <protection/>
    </xf>
    <xf numFmtId="3" fontId="222" fillId="4" borderId="23" xfId="56" applyNumberFormat="1" applyFont="1" applyFill="1" applyBorder="1" applyAlignment="1">
      <alignment vertical="center"/>
      <protection/>
    </xf>
    <xf numFmtId="3" fontId="222" fillId="4" borderId="78" xfId="56" applyNumberFormat="1" applyFont="1" applyFill="1" applyBorder="1" applyAlignment="1" applyProtection="1">
      <alignment vertical="center"/>
      <protection/>
    </xf>
    <xf numFmtId="3" fontId="6" fillId="44" borderId="129" xfId="56" applyNumberFormat="1" applyFont="1" applyFill="1" applyBorder="1" applyAlignment="1" applyProtection="1">
      <alignment horizontal="right" vertical="center"/>
      <protection locked="0"/>
    </xf>
    <xf numFmtId="3" fontId="6" fillId="44" borderId="125" xfId="56" applyNumberFormat="1" applyFont="1" applyFill="1" applyBorder="1" applyAlignment="1" applyProtection="1">
      <alignment horizontal="right" vertical="center"/>
      <protection locked="0"/>
    </xf>
    <xf numFmtId="3" fontId="6" fillId="44" borderId="10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222" fillId="4" borderId="78" xfId="56" applyNumberFormat="1" applyFont="1" applyFill="1" applyBorder="1" applyAlignment="1" applyProtection="1">
      <alignment horizontal="right" vertical="center"/>
      <protection/>
    </xf>
    <xf numFmtId="3" fontId="222" fillId="4" borderId="23" xfId="56" applyNumberFormat="1" applyFont="1" applyFill="1" applyBorder="1" applyAlignment="1" applyProtection="1">
      <alignment horizontal="right" vertical="center"/>
      <protection/>
    </xf>
    <xf numFmtId="3" fontId="222" fillId="4" borderId="78" xfId="56" applyNumberFormat="1" applyFont="1" applyFill="1" applyBorder="1" applyAlignment="1" applyProtection="1">
      <alignment horizontal="right" vertical="center"/>
      <protection locked="0"/>
    </xf>
    <xf numFmtId="3" fontId="222" fillId="4" borderId="23" xfId="56" applyNumberFormat="1" applyFont="1" applyFill="1" applyBorder="1" applyAlignment="1" applyProtection="1">
      <alignment horizontal="right" vertical="center"/>
      <protection locked="0"/>
    </xf>
    <xf numFmtId="3" fontId="222" fillId="4" borderId="75" xfId="56" applyNumberFormat="1" applyFont="1" applyFill="1" applyBorder="1" applyAlignment="1" applyProtection="1">
      <alignment vertical="center"/>
      <protection/>
    </xf>
    <xf numFmtId="3" fontId="222" fillId="4" borderId="76" xfId="56" applyNumberFormat="1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109" xfId="56" applyNumberFormat="1" applyFont="1" applyFill="1" applyBorder="1" applyAlignment="1" applyProtection="1">
      <alignment horizontal="right"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 locked="0"/>
    </xf>
    <xf numFmtId="0" fontId="40" fillId="55" borderId="32" xfId="56" applyFont="1" applyFill="1" applyBorder="1" applyAlignment="1" applyProtection="1">
      <alignment horizontal="center" vertical="center" wrapText="1"/>
      <protection/>
    </xf>
    <xf numFmtId="185" fontId="223" fillId="56" borderId="111" xfId="56" applyNumberFormat="1" applyFont="1" applyFill="1" applyBorder="1" applyAlignment="1" applyProtection="1">
      <alignment horizontal="center" vertical="center"/>
      <protection/>
    </xf>
    <xf numFmtId="185" fontId="223" fillId="56" borderId="110" xfId="56" applyNumberFormat="1" applyFont="1" applyFill="1" applyBorder="1" applyAlignment="1" applyProtection="1">
      <alignment horizontal="center" vertical="center"/>
      <protection/>
    </xf>
    <xf numFmtId="185" fontId="223" fillId="56" borderId="93" xfId="56" applyNumberFormat="1" applyFont="1" applyFill="1" applyBorder="1" applyAlignment="1" applyProtection="1">
      <alignment horizontal="center" vertical="center"/>
      <protection/>
    </xf>
    <xf numFmtId="185" fontId="223" fillId="56" borderId="90" xfId="56" applyNumberFormat="1" applyFont="1" applyFill="1" applyBorder="1" applyAlignment="1" applyProtection="1">
      <alignment horizontal="center" vertical="center"/>
      <protection/>
    </xf>
    <xf numFmtId="185" fontId="223" fillId="56" borderId="96" xfId="56" applyNumberFormat="1" applyFont="1" applyFill="1" applyBorder="1" applyAlignment="1" applyProtection="1">
      <alignment horizontal="center" vertical="center"/>
      <protection/>
    </xf>
    <xf numFmtId="185" fontId="223" fillId="56" borderId="85" xfId="56" applyNumberFormat="1" applyFont="1" applyFill="1" applyBorder="1" applyAlignment="1" applyProtection="1">
      <alignment horizontal="center" vertical="center"/>
      <protection/>
    </xf>
    <xf numFmtId="185" fontId="224" fillId="56" borderId="50" xfId="56" applyNumberFormat="1" applyFont="1" applyFill="1" applyBorder="1" applyAlignment="1" applyProtection="1">
      <alignment horizontal="center" vertical="center"/>
      <protection/>
    </xf>
    <xf numFmtId="185" fontId="224" fillId="56" borderId="41" xfId="56" applyNumberFormat="1" applyFont="1" applyFill="1" applyBorder="1" applyAlignment="1" applyProtection="1">
      <alignment horizontal="center" vertical="center"/>
      <protection/>
    </xf>
    <xf numFmtId="185" fontId="224" fillId="56" borderId="43" xfId="56" applyNumberFormat="1" applyFont="1" applyFill="1" applyBorder="1" applyAlignment="1" applyProtection="1">
      <alignment horizontal="center" vertical="center"/>
      <protection/>
    </xf>
    <xf numFmtId="1" fontId="6" fillId="32" borderId="130" xfId="56" applyNumberFormat="1" applyFont="1" applyFill="1" applyBorder="1" applyAlignment="1">
      <alignment horizontal="left" vertical="center" wrapText="1"/>
      <protection/>
    </xf>
    <xf numFmtId="1" fontId="219" fillId="44" borderId="131" xfId="56" applyNumberFormat="1" applyFont="1" applyFill="1" applyBorder="1" applyAlignment="1">
      <alignment horizontal="left" vertical="center" wrapText="1"/>
      <protection/>
    </xf>
    <xf numFmtId="3" fontId="212" fillId="50" borderId="102" xfId="56" applyNumberFormat="1" applyFont="1" applyFill="1" applyBorder="1" applyAlignment="1" applyProtection="1">
      <alignment horizontal="right" vertical="center"/>
      <protection/>
    </xf>
    <xf numFmtId="3" fontId="212" fillId="50" borderId="103" xfId="56" applyNumberFormat="1" applyFont="1" applyFill="1" applyBorder="1" applyAlignment="1" applyProtection="1">
      <alignment horizontal="right" vertical="center"/>
      <protection/>
    </xf>
    <xf numFmtId="3" fontId="212" fillId="50" borderId="104" xfId="56" applyNumberFormat="1" applyFont="1" applyFill="1" applyBorder="1" applyAlignment="1" applyProtection="1">
      <alignment horizontal="right" vertical="center"/>
      <protection/>
    </xf>
    <xf numFmtId="3" fontId="6" fillId="44" borderId="60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3" fontId="213" fillId="32" borderId="33" xfId="56" applyNumberFormat="1" applyFont="1" applyFill="1" applyBorder="1" applyAlignment="1" applyProtection="1">
      <alignment horizontal="right" vertical="center"/>
      <protection/>
    </xf>
    <xf numFmtId="3" fontId="213" fillId="32" borderId="45" xfId="56" applyNumberFormat="1" applyFont="1" applyFill="1" applyBorder="1" applyAlignment="1" applyProtection="1">
      <alignment horizontal="right" vertical="center"/>
      <protection/>
    </xf>
    <xf numFmtId="3" fontId="212" fillId="32" borderId="78" xfId="56" applyNumberFormat="1" applyFont="1" applyFill="1" applyBorder="1" applyAlignment="1" applyProtection="1">
      <alignment horizontal="right" vertical="center"/>
      <protection/>
    </xf>
    <xf numFmtId="3" fontId="212" fillId="32" borderId="23" xfId="56" applyNumberFormat="1" applyFont="1" applyFill="1" applyBorder="1" applyAlignment="1" applyProtection="1">
      <alignment horizontal="right" vertical="center"/>
      <protection/>
    </xf>
    <xf numFmtId="3" fontId="212" fillId="32" borderId="21" xfId="56" applyNumberFormat="1" applyFont="1" applyFill="1" applyBorder="1" applyAlignment="1" applyProtection="1">
      <alignment horizontal="right" vertical="center"/>
      <protection/>
    </xf>
    <xf numFmtId="185" fontId="223" fillId="56" borderId="78" xfId="56" applyNumberFormat="1" applyFont="1" applyFill="1" applyBorder="1" applyAlignment="1" applyProtection="1">
      <alignment horizontal="center" vertical="center"/>
      <protection/>
    </xf>
    <xf numFmtId="185" fontId="223" fillId="56" borderId="23" xfId="56" applyNumberFormat="1" applyFont="1" applyFill="1" applyBorder="1" applyAlignment="1" applyProtection="1">
      <alignment horizontal="center" vertical="center"/>
      <protection/>
    </xf>
    <xf numFmtId="185" fontId="223" fillId="56" borderId="21" xfId="56" applyNumberFormat="1" applyFont="1" applyFill="1" applyBorder="1" applyAlignment="1" applyProtection="1">
      <alignment horizontal="center" vertical="center"/>
      <protection/>
    </xf>
    <xf numFmtId="3" fontId="20" fillId="44" borderId="75" xfId="56" applyNumberFormat="1" applyFont="1" applyFill="1" applyBorder="1" applyAlignment="1" applyProtection="1" quotePrefix="1">
      <alignment horizontal="center" vertical="center"/>
      <protection/>
    </xf>
    <xf numFmtId="3" fontId="20" fillId="44" borderId="76" xfId="56" applyNumberFormat="1" applyFont="1" applyFill="1" applyBorder="1" applyAlignment="1" applyProtection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9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6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76" xfId="56" applyNumberFormat="1" applyFont="1" applyFill="1" applyBorder="1" applyAlignment="1" applyProtection="1">
      <alignment horizontal="right" vertical="center"/>
      <protection/>
    </xf>
    <xf numFmtId="3" fontId="6" fillId="44" borderId="77" xfId="56" applyNumberFormat="1" applyFont="1" applyFill="1" applyBorder="1" applyAlignment="1" applyProtection="1">
      <alignment horizontal="right" vertical="center"/>
      <protection/>
    </xf>
    <xf numFmtId="3" fontId="6" fillId="54" borderId="52" xfId="56" applyNumberFormat="1" applyFont="1" applyFill="1" applyBorder="1" applyAlignment="1" applyProtection="1">
      <alignment horizontal="right" vertical="center"/>
      <protection/>
    </xf>
    <xf numFmtId="3" fontId="6" fillId="54" borderId="93" xfId="56" applyNumberFormat="1" applyFont="1" applyFill="1" applyBorder="1" applyAlignment="1" applyProtection="1">
      <alignment horizontal="right" vertical="center"/>
      <protection/>
    </xf>
    <xf numFmtId="3" fontId="6" fillId="54" borderId="58" xfId="56" applyNumberFormat="1" applyFont="1" applyFill="1" applyBorder="1" applyAlignment="1" applyProtection="1">
      <alignment horizontal="right" vertical="center"/>
      <protection/>
    </xf>
    <xf numFmtId="3" fontId="6" fillId="54" borderId="106" xfId="56" applyNumberFormat="1" applyFont="1" applyFill="1" applyBorder="1" applyAlignment="1" applyProtection="1">
      <alignment horizontal="right" vertical="center"/>
      <protection/>
    </xf>
    <xf numFmtId="3" fontId="14" fillId="44" borderId="23" xfId="56" applyNumberFormat="1" applyFont="1" applyFill="1" applyBorder="1" applyAlignment="1" applyProtection="1">
      <alignment horizontal="right" vertical="center"/>
      <protection/>
    </xf>
    <xf numFmtId="3" fontId="14" fillId="44" borderId="21" xfId="56" applyNumberFormat="1" applyFont="1" applyFill="1" applyBorder="1" applyAlignment="1" applyProtection="1">
      <alignment horizontal="right" vertical="center"/>
      <protection/>
    </xf>
    <xf numFmtId="3" fontId="6" fillId="54" borderId="57" xfId="56" applyNumberFormat="1" applyFont="1" applyFill="1" applyBorder="1" applyAlignment="1" applyProtection="1">
      <alignment horizontal="right" vertical="center"/>
      <protection/>
    </xf>
    <xf numFmtId="3" fontId="6" fillId="54" borderId="100" xfId="56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56" applyNumberFormat="1" applyFont="1" applyFill="1" applyBorder="1" applyAlignment="1" applyProtection="1">
      <alignment horizontal="right" vertical="center"/>
      <protection/>
    </xf>
    <xf numFmtId="3" fontId="6" fillId="54" borderId="127" xfId="56" applyNumberFormat="1" applyFont="1" applyFill="1" applyBorder="1" applyAlignment="1" applyProtection="1">
      <alignment horizontal="right" vertical="center"/>
      <protection/>
    </xf>
    <xf numFmtId="3" fontId="14" fillId="44" borderId="103" xfId="56" applyNumberFormat="1" applyFont="1" applyFill="1" applyBorder="1" applyAlignment="1" applyProtection="1">
      <alignment horizontal="right" vertical="center"/>
      <protection/>
    </xf>
    <xf numFmtId="3" fontId="14" fillId="44" borderId="104" xfId="56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3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32" borderId="50" xfId="0" applyFont="1" applyFill="1" applyBorder="1" applyAlignment="1" applyProtection="1">
      <alignment horizontal="left"/>
      <protection/>
    </xf>
    <xf numFmtId="1" fontId="40" fillId="32" borderId="50" xfId="0" applyNumberFormat="1" applyFont="1" applyFill="1" applyBorder="1" applyAlignment="1" applyProtection="1">
      <alignment/>
      <protection/>
    </xf>
    <xf numFmtId="0" fontId="30" fillId="32" borderId="41" xfId="0" applyFont="1" applyFill="1" applyBorder="1" applyAlignment="1" applyProtection="1">
      <alignment horizontal="left"/>
      <protection/>
    </xf>
    <xf numFmtId="1" fontId="40" fillId="32" borderId="41" xfId="0" applyNumberFormat="1" applyFont="1" applyFill="1" applyBorder="1" applyAlignment="1" applyProtection="1">
      <alignment/>
      <protection/>
    </xf>
    <xf numFmtId="0" fontId="30" fillId="32" borderId="139" xfId="0" applyFont="1" applyFill="1" applyBorder="1" applyAlignment="1" applyProtection="1">
      <alignment horizontal="left"/>
      <protection/>
    </xf>
    <xf numFmtId="1" fontId="40" fillId="32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42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56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32" borderId="50" xfId="0" applyNumberFormat="1" applyFont="1" applyFill="1" applyBorder="1" applyAlignment="1" applyProtection="1">
      <alignment/>
      <protection/>
    </xf>
    <xf numFmtId="3" fontId="98" fillId="32" borderId="41" xfId="0" applyNumberFormat="1" applyFont="1" applyFill="1" applyBorder="1" applyAlignment="1" applyProtection="1">
      <alignment/>
      <protection/>
    </xf>
    <xf numFmtId="3" fontId="98" fillId="32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3" fillId="44" borderId="0" xfId="0" applyFont="1" applyFill="1" applyAlignment="1" applyProtection="1">
      <alignment horizontal="right"/>
      <protection/>
    </xf>
    <xf numFmtId="0" fontId="83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3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32" borderId="92" xfId="0" applyNumberFormat="1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/>
      <protection/>
    </xf>
    <xf numFmtId="3" fontId="98" fillId="32" borderId="93" xfId="0" applyNumberFormat="1" applyFont="1" applyFill="1" applyBorder="1" applyAlignment="1" applyProtection="1">
      <alignment/>
      <protection/>
    </xf>
    <xf numFmtId="3" fontId="98" fillId="32" borderId="94" xfId="0" applyNumberFormat="1" applyFont="1" applyFill="1" applyBorder="1" applyAlignment="1" applyProtection="1">
      <alignment/>
      <protection/>
    </xf>
    <xf numFmtId="3" fontId="98" fillId="32" borderId="54" xfId="0" applyNumberFormat="1" applyFont="1" applyFill="1" applyBorder="1" applyAlignment="1" applyProtection="1">
      <alignment/>
      <protection/>
    </xf>
    <xf numFmtId="3" fontId="98" fillId="32" borderId="90" xfId="0" applyNumberFormat="1" applyFont="1" applyFill="1" applyBorder="1" applyAlignment="1" applyProtection="1">
      <alignment/>
      <protection/>
    </xf>
    <xf numFmtId="3" fontId="98" fillId="32" borderId="99" xfId="0" applyNumberFormat="1" applyFont="1" applyFill="1" applyBorder="1" applyAlignment="1" applyProtection="1">
      <alignment/>
      <protection/>
    </xf>
    <xf numFmtId="3" fontId="98" fillId="32" borderId="57" xfId="0" applyNumberFormat="1" applyFont="1" applyFill="1" applyBorder="1" applyAlignment="1" applyProtection="1">
      <alignment/>
      <protection/>
    </xf>
    <xf numFmtId="3" fontId="98" fillId="32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32" borderId="130" xfId="0" applyNumberFormat="1" applyFont="1" applyFill="1" applyBorder="1" applyAlignment="1" applyProtection="1">
      <alignment/>
      <protection/>
    </xf>
    <xf numFmtId="187" fontId="30" fillId="32" borderId="147" xfId="0" applyNumberFormat="1" applyFont="1" applyFill="1" applyBorder="1" applyAlignment="1" applyProtection="1">
      <alignment/>
      <protection/>
    </xf>
    <xf numFmtId="187" fontId="30" fillId="32" borderId="131" xfId="0" applyNumberFormat="1" applyFont="1" applyFill="1" applyBorder="1" applyAlignment="1" applyProtection="1">
      <alignment/>
      <protection/>
    </xf>
    <xf numFmtId="187" fontId="30" fillId="32" borderId="102" xfId="0" applyNumberFormat="1" applyFont="1" applyFill="1" applyBorder="1" applyAlignment="1" applyProtection="1">
      <alignment horizontal="right"/>
      <protection/>
    </xf>
    <xf numFmtId="187" fontId="30" fillId="32" borderId="103" xfId="0" applyNumberFormat="1" applyFont="1" applyFill="1" applyBorder="1" applyAlignment="1" applyProtection="1">
      <alignment horizontal="right"/>
      <protection/>
    </xf>
    <xf numFmtId="187" fontId="30" fillId="32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 horizontal="center"/>
      <protection/>
    </xf>
    <xf numFmtId="3" fontId="98" fillId="32" borderId="54" xfId="0" applyNumberFormat="1" applyFont="1" applyFill="1" applyBorder="1" applyAlignment="1" applyProtection="1">
      <alignment horizontal="center"/>
      <protection/>
    </xf>
    <xf numFmtId="3" fontId="98" fillId="32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3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61" applyFont="1" applyFill="1" applyBorder="1" applyAlignment="1">
      <alignment horizontal="left" vertical="center" wrapText="1"/>
      <protection/>
    </xf>
    <xf numFmtId="0" fontId="15" fillId="44" borderId="0" xfId="61" applyFont="1" applyFill="1" applyBorder="1" applyAlignment="1">
      <alignment horizontal="left" vertical="center" wrapText="1"/>
      <protection/>
    </xf>
    <xf numFmtId="0" fontId="225" fillId="52" borderId="102" xfId="61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3" fillId="46" borderId="0" xfId="0" applyFont="1" applyFill="1" applyAlignment="1" applyProtection="1">
      <alignment/>
      <protection/>
    </xf>
    <xf numFmtId="0" fontId="6" fillId="44" borderId="0" xfId="56" applyFont="1" applyFill="1" applyAlignment="1">
      <alignment horizontal="left" vertical="center"/>
      <protection/>
    </xf>
    <xf numFmtId="178" fontId="6" fillId="44" borderId="0" xfId="56" applyNumberFormat="1" applyFont="1" applyFill="1" applyAlignment="1">
      <alignment horizontal="center" vertical="center"/>
      <protection/>
    </xf>
    <xf numFmtId="178" fontId="6" fillId="44" borderId="0" xfId="56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32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3" fillId="55" borderId="149" xfId="0" applyFont="1" applyFill="1" applyBorder="1" applyAlignment="1" applyProtection="1">
      <alignment/>
      <protection/>
    </xf>
    <xf numFmtId="0" fontId="83" fillId="55" borderId="150" xfId="0" applyFont="1" applyFill="1" applyBorder="1" applyAlignment="1" applyProtection="1">
      <alignment/>
      <protection/>
    </xf>
    <xf numFmtId="177" fontId="14" fillId="32" borderId="23" xfId="56" applyNumberFormat="1" applyFont="1" applyFill="1" applyBorder="1" applyAlignment="1" applyProtection="1" quotePrefix="1">
      <alignment horizontal="center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59" applyNumberFormat="1" applyFont="1" applyFill="1" applyBorder="1" applyProtection="1">
      <alignment/>
      <protection/>
    </xf>
    <xf numFmtId="188" fontId="227" fillId="44" borderId="0" xfId="59" applyNumberFormat="1" applyFont="1" applyFill="1" applyBorder="1" applyAlignment="1" applyProtection="1">
      <alignment horizontal="center"/>
      <protection/>
    </xf>
    <xf numFmtId="188" fontId="228" fillId="44" borderId="0" xfId="59" applyNumberFormat="1" applyFont="1" applyFill="1" applyBorder="1" applyAlignment="1" applyProtection="1">
      <alignment horizontal="center"/>
      <protection/>
    </xf>
    <xf numFmtId="179" fontId="15" fillId="44" borderId="83" xfId="61" applyNumberFormat="1" applyFont="1" applyFill="1" applyBorder="1" applyAlignment="1" quotePrefix="1">
      <alignment horizontal="right" vertical="center"/>
      <protection/>
    </xf>
    <xf numFmtId="0" fontId="229" fillId="59" borderId="48" xfId="59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32" borderId="18" xfId="61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59" applyNumberFormat="1" applyFont="1" applyFill="1" applyBorder="1" applyProtection="1">
      <alignment/>
      <protection/>
    </xf>
    <xf numFmtId="188" fontId="227" fillId="44" borderId="151" xfId="59" applyNumberFormat="1" applyFont="1" applyFill="1" applyBorder="1" applyAlignment="1" applyProtection="1">
      <alignment horizontal="center"/>
      <protection/>
    </xf>
    <xf numFmtId="188" fontId="228" fillId="44" borderId="151" xfId="59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56" applyFont="1" applyFill="1" applyBorder="1" applyAlignment="1" applyProtection="1">
      <alignment horizontal="center" vertical="center"/>
      <protection locked="0"/>
    </xf>
    <xf numFmtId="3" fontId="233" fillId="32" borderId="23" xfId="56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3" fontId="205" fillId="49" borderId="23" xfId="56" applyNumberFormat="1" applyFont="1" applyFill="1" applyBorder="1" applyAlignment="1" applyProtection="1">
      <alignment horizontal="center" vertical="center"/>
      <protection locked="0"/>
    </xf>
    <xf numFmtId="0" fontId="6" fillId="44" borderId="0" xfId="56" applyFont="1" applyFill="1" applyBorder="1" applyAlignment="1" applyProtection="1">
      <alignment vertical="center"/>
      <protection/>
    </xf>
    <xf numFmtId="176" fontId="6" fillId="44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44" borderId="79" xfId="56" applyFont="1" applyFill="1" applyBorder="1" applyAlignment="1" applyProtection="1">
      <alignment horizontal="center" vertical="center"/>
      <protection/>
    </xf>
    <xf numFmtId="0" fontId="204" fillId="44" borderId="79" xfId="56" applyFont="1" applyFill="1" applyBorder="1" applyAlignment="1" applyProtection="1">
      <alignment vertical="center"/>
      <protection/>
    </xf>
    <xf numFmtId="0" fontId="6" fillId="44" borderId="152" xfId="56" applyFont="1" applyFill="1" applyBorder="1" applyAlignment="1" applyProtection="1">
      <alignment vertical="center"/>
      <protection/>
    </xf>
    <xf numFmtId="0" fontId="15" fillId="0" borderId="0" xfId="56" applyFont="1" applyAlignment="1" applyProtection="1">
      <alignment horizontal="right" vertical="center"/>
      <protection/>
    </xf>
    <xf numFmtId="0" fontId="15" fillId="44" borderId="0" xfId="56" applyFont="1" applyFill="1" applyBorder="1" applyAlignment="1" applyProtection="1">
      <alignment vertical="center"/>
      <protection/>
    </xf>
    <xf numFmtId="0" fontId="15" fillId="44" borderId="153" xfId="56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56" applyFont="1" applyFill="1" applyAlignment="1">
      <alignment horizontal="right" vertical="center"/>
      <protection/>
    </xf>
    <xf numFmtId="0" fontId="69" fillId="32" borderId="43" xfId="56" applyNumberFormat="1" applyFont="1" applyFill="1" applyBorder="1" applyAlignment="1" quotePrefix="1">
      <alignment horizontal="center"/>
      <protection/>
    </xf>
    <xf numFmtId="0" fontId="20" fillId="32" borderId="43" xfId="56" applyFont="1" applyFill="1" applyBorder="1" applyAlignment="1">
      <alignment horizontal="left"/>
      <protection/>
    </xf>
    <xf numFmtId="0" fontId="76" fillId="44" borderId="0" xfId="56" applyFont="1" applyFill="1" applyAlignment="1">
      <alignment horizontal="left" vertical="center"/>
      <protection/>
    </xf>
    <xf numFmtId="49" fontId="234" fillId="32" borderId="23" xfId="56" applyNumberFormat="1" applyFont="1" applyFill="1" applyBorder="1" applyAlignment="1" applyProtection="1">
      <alignment horizontal="center" vertical="center"/>
      <protection locked="0"/>
    </xf>
    <xf numFmtId="0" fontId="14" fillId="44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14" fillId="44" borderId="0" xfId="56" applyFont="1" applyFill="1" applyAlignment="1" applyProtection="1">
      <alignment horizontal="left" vertical="center"/>
      <protection/>
    </xf>
    <xf numFmtId="3" fontId="213" fillId="48" borderId="34" xfId="56" applyNumberFormat="1" applyFont="1" applyFill="1" applyBorder="1" applyAlignment="1" applyProtection="1">
      <alignment horizontal="left" vertical="center"/>
      <protection/>
    </xf>
    <xf numFmtId="3" fontId="6" fillId="48" borderId="60" xfId="56" applyNumberFormat="1" applyFont="1" applyFill="1" applyBorder="1" applyAlignment="1" applyProtection="1">
      <alignment horizontal="right" vertical="center"/>
      <protection/>
    </xf>
    <xf numFmtId="3" fontId="6" fillId="48" borderId="61" xfId="56" applyNumberFormat="1" applyFont="1" applyFill="1" applyBorder="1" applyAlignment="1" applyProtection="1">
      <alignment horizontal="right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>
      <alignment horizontal="center" vertical="center"/>
      <protection/>
    </xf>
    <xf numFmtId="184" fontId="234" fillId="32" borderId="23" xfId="56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56" applyFont="1" applyFill="1" applyAlignment="1" applyProtection="1" quotePrefix="1">
      <alignment vertical="center"/>
      <protection/>
    </xf>
    <xf numFmtId="3" fontId="9" fillId="44" borderId="0" xfId="56" applyNumberFormat="1" applyFont="1" applyFill="1" applyAlignment="1" applyProtection="1" quotePrefix="1">
      <alignment horizontal="right" vertical="center"/>
      <protection/>
    </xf>
    <xf numFmtId="3" fontId="9" fillId="44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14" fillId="44" borderId="0" xfId="56" applyFont="1" applyFill="1" applyAlignment="1" applyProtection="1" quotePrefix="1">
      <alignment horizontal="right" vertical="center"/>
      <protection/>
    </xf>
    <xf numFmtId="0" fontId="212" fillId="48" borderId="72" xfId="56" applyFont="1" applyFill="1" applyBorder="1" applyAlignment="1" applyProtection="1">
      <alignment vertical="center"/>
      <protection/>
    </xf>
    <xf numFmtId="0" fontId="212" fillId="48" borderId="73" xfId="56" applyFont="1" applyFill="1" applyBorder="1" applyAlignment="1" applyProtection="1">
      <alignment horizontal="center" vertical="center"/>
      <protection/>
    </xf>
    <xf numFmtId="0" fontId="235" fillId="48" borderId="74" xfId="56" applyFont="1" applyFill="1" applyBorder="1" applyAlignment="1" applyProtection="1">
      <alignment horizontal="center" vertical="center" wrapText="1"/>
      <protection/>
    </xf>
    <xf numFmtId="0" fontId="214" fillId="50" borderId="16" xfId="56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56" applyFont="1" applyFill="1" applyBorder="1" applyAlignment="1" applyProtection="1">
      <alignment horizontal="center" vertical="center"/>
      <protection/>
    </xf>
    <xf numFmtId="0" fontId="212" fillId="50" borderId="74" xfId="56" applyFont="1" applyFill="1" applyBorder="1" applyAlignment="1" applyProtection="1">
      <alignment horizontal="center" vertical="center"/>
      <protection/>
    </xf>
    <xf numFmtId="0" fontId="238" fillId="50" borderId="51" xfId="56" applyFont="1" applyFill="1" applyBorder="1" applyAlignment="1" applyProtection="1">
      <alignment horizontal="center" vertical="center"/>
      <protection/>
    </xf>
    <xf numFmtId="0" fontId="238" fillId="50" borderId="76" xfId="56" applyFont="1" applyFill="1" applyBorder="1" applyAlignment="1" applyProtection="1">
      <alignment horizontal="center" vertical="center"/>
      <protection/>
    </xf>
    <xf numFmtId="0" fontId="15" fillId="0" borderId="82" xfId="61" applyFont="1" applyFill="1" applyBorder="1" applyAlignment="1" applyProtection="1">
      <alignment horizontal="center" vertical="center" wrapText="1"/>
      <protection/>
    </xf>
    <xf numFmtId="0" fontId="239" fillId="50" borderId="37" xfId="56" applyFont="1" applyFill="1" applyBorder="1" applyAlignment="1" applyProtection="1">
      <alignment horizontal="center" vertical="center"/>
      <protection/>
    </xf>
    <xf numFmtId="1" fontId="213" fillId="60" borderId="78" xfId="56" applyNumberFormat="1" applyFont="1" applyFill="1" applyBorder="1" applyAlignment="1" applyProtection="1">
      <alignment horizontal="center" vertical="center" wrapText="1"/>
      <protection/>
    </xf>
    <xf numFmtId="1" fontId="213" fillId="60" borderId="61" xfId="56" applyNumberFormat="1" applyFont="1" applyFill="1" applyBorder="1" applyAlignment="1" applyProtection="1">
      <alignment horizontal="center" vertical="center" wrapText="1"/>
      <protection/>
    </xf>
    <xf numFmtId="1" fontId="213" fillId="60" borderId="23" xfId="56" applyNumberFormat="1" applyFont="1" applyFill="1" applyBorder="1" applyAlignment="1" applyProtection="1">
      <alignment horizontal="center" vertical="center" wrapText="1"/>
      <protection/>
    </xf>
    <xf numFmtId="1" fontId="213" fillId="60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132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212" fillId="44" borderId="77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01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9" fillId="44" borderId="89" xfId="56" applyFont="1" applyFill="1" applyBorder="1" applyAlignment="1" applyProtection="1">
      <alignment vertical="center"/>
      <protection/>
    </xf>
    <xf numFmtId="180" fontId="213" fillId="45" borderId="61" xfId="56" applyNumberFormat="1" applyFont="1" applyFill="1" applyBorder="1" applyAlignment="1" applyProtection="1">
      <alignment horizontal="center" vertical="center" wrapText="1"/>
      <protection/>
    </xf>
    <xf numFmtId="0" fontId="6" fillId="44" borderId="75" xfId="56" applyFont="1" applyFill="1" applyBorder="1" applyAlignment="1" applyProtection="1" quotePrefix="1">
      <alignment horizontal="center" vertical="center"/>
      <protection/>
    </xf>
    <xf numFmtId="0" fontId="6" fillId="44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/>
    </xf>
    <xf numFmtId="179" fontId="213" fillId="49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2" fillId="44" borderId="52" xfId="61" applyNumberFormat="1" applyFont="1" applyFill="1" applyBorder="1" applyAlignment="1" applyProtection="1" quotePrefix="1">
      <alignment horizontal="right" vertical="center"/>
      <protection/>
    </xf>
    <xf numFmtId="0" fontId="6" fillId="44" borderId="53" xfId="61" applyFont="1" applyFill="1" applyBorder="1" applyAlignment="1" applyProtection="1">
      <alignment horizontal="left" vertical="center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6" fillId="44" borderId="62" xfId="61" applyFont="1" applyFill="1" applyBorder="1" applyAlignment="1" applyProtection="1">
      <alignment horizontal="left" vertical="center" wrapText="1"/>
      <protection/>
    </xf>
    <xf numFmtId="179" fontId="9" fillId="44" borderId="17" xfId="61" applyNumberFormat="1" applyFont="1" applyFill="1" applyBorder="1" applyAlignment="1" applyProtection="1" quotePrefix="1">
      <alignment horizontal="right" vertical="center"/>
      <protection/>
    </xf>
    <xf numFmtId="0" fontId="9" fillId="44" borderId="17" xfId="61" applyFont="1" applyFill="1" applyBorder="1" applyAlignment="1" applyProtection="1" quotePrefix="1">
      <alignment horizontal="right" vertical="center"/>
      <protection/>
    </xf>
    <xf numFmtId="179" fontId="12" fillId="44" borderId="54" xfId="61" applyNumberFormat="1" applyFont="1" applyFill="1" applyBorder="1" applyAlignment="1" applyProtection="1" quotePrefix="1">
      <alignment horizontal="right" vertical="center"/>
      <protection/>
    </xf>
    <xf numFmtId="0" fontId="6" fillId="44" borderId="55" xfId="61" applyFont="1" applyFill="1" applyBorder="1" applyAlignment="1" applyProtection="1">
      <alignment vertical="center" wrapText="1"/>
      <protection/>
    </xf>
    <xf numFmtId="0" fontId="9" fillId="44" borderId="17" xfId="61" applyFont="1" applyFill="1" applyBorder="1" applyAlignment="1" applyProtection="1">
      <alignment horizontal="right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vertical="center" wrapText="1"/>
      <protection/>
    </xf>
    <xf numFmtId="179" fontId="12" fillId="44" borderId="52" xfId="61" applyNumberFormat="1" applyFont="1" applyFill="1" applyBorder="1" applyAlignment="1" applyProtection="1" quotePrefix="1">
      <alignment horizontal="right"/>
      <protection/>
    </xf>
    <xf numFmtId="0" fontId="16" fillId="44" borderId="53" xfId="61" applyFont="1" applyFill="1" applyBorder="1" applyAlignment="1" applyProtection="1">
      <alignment wrapText="1"/>
      <protection/>
    </xf>
    <xf numFmtId="179" fontId="12" fillId="44" borderId="54" xfId="61" applyNumberFormat="1" applyFont="1" applyFill="1" applyBorder="1" applyAlignment="1" applyProtection="1" quotePrefix="1">
      <alignment horizontal="right"/>
      <protection/>
    </xf>
    <xf numFmtId="0" fontId="16" fillId="44" borderId="55" xfId="61" applyFont="1" applyFill="1" applyBorder="1" applyAlignment="1" applyProtection="1">
      <alignment wrapText="1"/>
      <protection/>
    </xf>
    <xf numFmtId="179" fontId="9" fillId="44" borderId="89" xfId="61" applyNumberFormat="1" applyFont="1" applyFill="1" applyBorder="1" applyAlignment="1" applyProtection="1" quotePrefix="1">
      <alignment horizontal="right" vertical="center"/>
      <protection/>
    </xf>
    <xf numFmtId="0" fontId="17" fillId="44" borderId="55" xfId="61" applyFont="1" applyFill="1" applyBorder="1" applyAlignment="1" applyProtection="1">
      <alignment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16" fillId="44" borderId="62" xfId="61" applyFont="1" applyFill="1" applyBorder="1" applyAlignment="1" applyProtection="1">
      <alignment wrapText="1"/>
      <protection/>
    </xf>
    <xf numFmtId="0" fontId="6" fillId="44" borderId="53" xfId="61" applyFont="1" applyFill="1" applyBorder="1" applyAlignment="1" applyProtection="1">
      <alignment vertical="center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center"/>
      <protection/>
    </xf>
    <xf numFmtId="0" fontId="6" fillId="44" borderId="65" xfId="61" applyFont="1" applyFill="1" applyBorder="1" applyAlignment="1" applyProtection="1">
      <alignment vertical="center" wrapText="1"/>
      <protection/>
    </xf>
    <xf numFmtId="179" fontId="12" fillId="44" borderId="83" xfId="61" applyNumberFormat="1" applyFont="1" applyFill="1" applyBorder="1" applyAlignment="1" applyProtection="1" quotePrefix="1">
      <alignment horizontal="right" vertical="center"/>
      <protection/>
    </xf>
    <xf numFmtId="0" fontId="6" fillId="44" borderId="84" xfId="61" applyFont="1" applyFill="1" applyBorder="1" applyAlignment="1" applyProtection="1">
      <alignment horizontal="left" vertical="center" wrapText="1"/>
      <protection/>
    </xf>
    <xf numFmtId="179" fontId="12" fillId="44" borderId="85" xfId="61" applyNumberFormat="1" applyFont="1" applyFill="1" applyBorder="1" applyAlignment="1" applyProtection="1" quotePrefix="1">
      <alignment horizontal="right" vertical="center"/>
      <protection/>
    </xf>
    <xf numFmtId="0" fontId="6" fillId="44" borderId="86" xfId="61" applyFont="1" applyFill="1" applyBorder="1" applyAlignment="1" applyProtection="1">
      <alignment vertical="center" wrapText="1"/>
      <protection/>
    </xf>
    <xf numFmtId="0" fontId="6" fillId="44" borderId="84" xfId="61" applyFont="1" applyFill="1" applyBorder="1" applyAlignment="1" applyProtection="1">
      <alignment vertical="center" wrapText="1"/>
      <protection/>
    </xf>
    <xf numFmtId="0" fontId="11" fillId="44" borderId="86" xfId="61" applyFont="1" applyFill="1" applyBorder="1" applyAlignment="1" applyProtection="1">
      <alignment horizontal="left" vertical="center" wrapText="1"/>
      <protection/>
    </xf>
    <xf numFmtId="179" fontId="12" fillId="44" borderId="68" xfId="61" applyNumberFormat="1" applyFont="1" applyFill="1" applyBorder="1" applyAlignment="1" applyProtection="1" quotePrefix="1">
      <alignment horizontal="right" vertical="center"/>
      <protection/>
    </xf>
    <xf numFmtId="0" fontId="11" fillId="44" borderId="69" xfId="61" applyFont="1" applyFill="1" applyBorder="1" applyAlignment="1" applyProtection="1">
      <alignment horizontal="left" vertical="center" wrapText="1"/>
      <protection/>
    </xf>
    <xf numFmtId="0" fontId="6" fillId="44" borderId="62" xfId="61" applyFont="1" applyFill="1" applyBorder="1" applyAlignment="1" applyProtection="1">
      <alignment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 quotePrefix="1">
      <alignment horizontal="center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>
      <alignment horizontal="center" vertical="center"/>
      <protection/>
    </xf>
    <xf numFmtId="0" fontId="11" fillId="44" borderId="53" xfId="56" applyFont="1" applyFill="1" applyBorder="1" applyAlignment="1" applyProtection="1">
      <alignment vertical="center" wrapText="1"/>
      <protection/>
    </xf>
    <xf numFmtId="0" fontId="11" fillId="44" borderId="86" xfId="56" applyFont="1" applyFill="1" applyBorder="1" applyAlignment="1" applyProtection="1">
      <alignment vertical="center" wrapText="1"/>
      <protection/>
    </xf>
    <xf numFmtId="179" fontId="12" fillId="44" borderId="67" xfId="61" applyNumberFormat="1" applyFont="1" applyFill="1" applyBorder="1" applyAlignment="1" applyProtection="1" quotePrefix="1">
      <alignment horizontal="right" vertical="center"/>
      <protection/>
    </xf>
    <xf numFmtId="0" fontId="11" fillId="44" borderId="0" xfId="56" applyFont="1" applyFill="1" applyBorder="1" applyAlignment="1" applyProtection="1">
      <alignment vertical="center" wrapText="1"/>
      <protection/>
    </xf>
    <xf numFmtId="0" fontId="11" fillId="44" borderId="69" xfId="56" applyFont="1" applyFill="1" applyBorder="1" applyAlignment="1" applyProtection="1">
      <alignment vertical="center" wrapText="1"/>
      <protection/>
    </xf>
    <xf numFmtId="0" fontId="11" fillId="44" borderId="84" xfId="56" applyFont="1" applyFill="1" applyBorder="1" applyAlignment="1" applyProtection="1">
      <alignment vertical="center" wrapText="1"/>
      <protection/>
    </xf>
    <xf numFmtId="0" fontId="11" fillId="44" borderId="66" xfId="61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/>
      <protection/>
    </xf>
    <xf numFmtId="0" fontId="6" fillId="44" borderId="53" xfId="56" applyFont="1" applyFill="1" applyBorder="1" applyAlignment="1" applyProtection="1">
      <alignment vertical="center" wrapText="1"/>
      <protection/>
    </xf>
    <xf numFmtId="0" fontId="6" fillId="44" borderId="55" xfId="56" applyFont="1" applyFill="1" applyBorder="1" applyAlignment="1" applyProtection="1">
      <alignment vertical="center" wrapText="1"/>
      <protection/>
    </xf>
    <xf numFmtId="0" fontId="6" fillId="44" borderId="6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55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vertical="center" wrapText="1"/>
      <protection/>
    </xf>
    <xf numFmtId="179" fontId="213" fillId="49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2" fillId="44" borderId="52" xfId="61" applyNumberFormat="1" applyFont="1" applyFill="1" applyBorder="1" applyAlignment="1" applyProtection="1" quotePrefix="1">
      <alignment horizontal="right" vertical="top"/>
      <protection/>
    </xf>
    <xf numFmtId="0" fontId="6" fillId="44" borderId="53" xfId="61" applyFont="1" applyFill="1" applyBorder="1" applyAlignment="1" applyProtection="1">
      <alignment vertical="top" wrapText="1"/>
      <protection/>
    </xf>
    <xf numFmtId="179" fontId="12" fillId="44" borderId="54" xfId="61" applyNumberFormat="1" applyFont="1" applyFill="1" applyBorder="1" applyAlignment="1" applyProtection="1" quotePrefix="1">
      <alignment horizontal="right" vertical="top"/>
      <protection/>
    </xf>
    <xf numFmtId="0" fontId="6" fillId="44" borderId="55" xfId="61" applyFont="1" applyFill="1" applyBorder="1" applyAlignment="1" applyProtection="1">
      <alignment vertical="top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top"/>
      <protection/>
    </xf>
    <xf numFmtId="0" fontId="6" fillId="44" borderId="62" xfId="61" applyFont="1" applyFill="1" applyBorder="1" applyAlignment="1" applyProtection="1">
      <alignment vertical="top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top"/>
      <protection/>
    </xf>
    <xf numFmtId="0" fontId="6" fillId="44" borderId="65" xfId="61" applyFont="1" applyFill="1" applyBorder="1" applyAlignment="1" applyProtection="1">
      <alignment vertical="top" wrapText="1"/>
      <protection/>
    </xf>
    <xf numFmtId="179" fontId="240" fillId="44" borderId="110" xfId="61" applyNumberFormat="1" applyFont="1" applyFill="1" applyBorder="1" applyAlignment="1" applyProtection="1" quotePrefix="1">
      <alignment horizontal="right" vertical="center"/>
      <protection/>
    </xf>
    <xf numFmtId="0" fontId="240" fillId="44" borderId="128" xfId="61" applyFont="1" applyFill="1" applyBorder="1" applyProtection="1">
      <alignment/>
      <protection/>
    </xf>
    <xf numFmtId="176" fontId="6" fillId="44" borderId="51" xfId="61" applyNumberFormat="1" applyFont="1" applyFill="1" applyBorder="1" applyAlignment="1" applyProtection="1">
      <alignment horizontal="right" vertical="center"/>
      <protection/>
    </xf>
    <xf numFmtId="176" fontId="6" fillId="44" borderId="79" xfId="61" applyNumberFormat="1" applyFont="1" applyFill="1" applyBorder="1" applyAlignment="1" applyProtection="1">
      <alignment vertical="center"/>
      <protection/>
    </xf>
    <xf numFmtId="0" fontId="9" fillId="44" borderId="0" xfId="56" applyFont="1" applyFill="1" applyBorder="1" applyAlignment="1" applyProtection="1">
      <alignment vertical="center" wrapText="1"/>
      <protection/>
    </xf>
    <xf numFmtId="181" fontId="9" fillId="32" borderId="48" xfId="61" applyNumberFormat="1" applyFont="1" applyFill="1" applyBorder="1" applyAlignment="1" applyProtection="1">
      <alignment horizontal="right"/>
      <protection/>
    </xf>
    <xf numFmtId="181" fontId="9" fillId="44" borderId="132" xfId="61" applyNumberFormat="1" applyFont="1" applyFill="1" applyBorder="1" applyAlignment="1" applyProtection="1" quotePrefix="1">
      <alignment horizontal="right" vertical="center"/>
      <protection/>
    </xf>
    <xf numFmtId="0" fontId="9" fillId="44" borderId="70" xfId="56" applyFont="1" applyFill="1" applyBorder="1" applyAlignment="1" applyProtection="1">
      <alignment vertical="center"/>
      <protection/>
    </xf>
    <xf numFmtId="0" fontId="9" fillId="44" borderId="70" xfId="56" applyFont="1" applyFill="1" applyBorder="1" applyAlignment="1" applyProtection="1">
      <alignment vertical="center" wrapText="1"/>
      <protection/>
    </xf>
    <xf numFmtId="181" fontId="9" fillId="44" borderId="17" xfId="61" applyNumberFormat="1" applyFont="1" applyFill="1" applyBorder="1" applyAlignment="1" applyProtection="1" quotePrefix="1">
      <alignment horizontal="right" vertical="center"/>
      <protection/>
    </xf>
    <xf numFmtId="181" fontId="9" fillId="44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79" xfId="56" applyFont="1" applyFill="1" applyBorder="1" applyAlignment="1" applyProtection="1">
      <alignment vertical="center"/>
      <protection/>
    </xf>
    <xf numFmtId="0" fontId="238" fillId="50" borderId="103" xfId="61" applyFont="1" applyFill="1" applyBorder="1" applyAlignment="1" applyProtection="1">
      <alignment horizontal="right" vertical="center"/>
      <protection/>
    </xf>
    <xf numFmtId="190" fontId="213" fillId="48" borderId="104" xfId="63" applyNumberFormat="1" applyFont="1" applyFill="1" applyBorder="1" applyAlignment="1" applyProtection="1">
      <alignment horizontal="center" vertical="center" wrapText="1"/>
      <protection/>
    </xf>
    <xf numFmtId="0" fontId="9" fillId="44" borderId="0" xfId="61" applyFont="1" applyFill="1" applyBorder="1" applyAlignment="1" applyProtection="1" quotePrefix="1">
      <alignment horizontal="right" vertical="center"/>
      <protection/>
    </xf>
    <xf numFmtId="0" fontId="9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4" fillId="32" borderId="23" xfId="0" applyNumberFormat="1" applyFont="1" applyFill="1" applyBorder="1" applyAlignment="1" applyProtection="1">
      <alignment horizontal="center" vertical="center"/>
      <protection/>
    </xf>
    <xf numFmtId="0" fontId="234" fillId="32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213" fillId="61" borderId="154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 wrapText="1"/>
      <protection/>
    </xf>
    <xf numFmtId="3" fontId="213" fillId="61" borderId="25" xfId="56" applyNumberFormat="1" applyFont="1" applyFill="1" applyBorder="1" applyAlignment="1" applyProtection="1">
      <alignment horizontal="center" vertical="center"/>
      <protection/>
    </xf>
    <xf numFmtId="3" fontId="213" fillId="61" borderId="20" xfId="56" applyNumberFormat="1" applyFont="1" applyFill="1" applyBorder="1" applyAlignment="1" applyProtection="1">
      <alignment horizontal="center" vertical="center"/>
      <protection/>
    </xf>
    <xf numFmtId="0" fontId="14" fillId="44" borderId="78" xfId="56" applyFont="1" applyFill="1" applyBorder="1" applyAlignment="1" applyProtection="1">
      <alignment horizontal="center"/>
      <protection/>
    </xf>
    <xf numFmtId="0" fontId="14" fillId="44" borderId="23" xfId="56" applyFont="1" applyFill="1" applyBorder="1" applyAlignment="1" applyProtection="1">
      <alignment horizontal="center" vertical="top"/>
      <protection/>
    </xf>
    <xf numFmtId="0" fontId="14" fillId="44" borderId="23" xfId="56" applyFont="1" applyFill="1" applyBorder="1" applyAlignment="1" applyProtection="1">
      <alignment vertical="top" wrapText="1"/>
      <protection/>
    </xf>
    <xf numFmtId="0" fontId="6" fillId="44" borderId="101" xfId="56" applyFont="1" applyFill="1" applyBorder="1" applyAlignment="1" applyProtection="1">
      <alignment horizontal="center"/>
      <protection/>
    </xf>
    <xf numFmtId="0" fontId="100" fillId="54" borderId="52" xfId="56" applyFont="1" applyFill="1" applyBorder="1" applyAlignment="1" applyProtection="1">
      <alignment horizontal="center" vertical="top"/>
      <protection/>
    </xf>
    <xf numFmtId="0" fontId="6" fillId="54" borderId="52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100" fillId="54" borderId="58" xfId="56" applyFont="1" applyFill="1" applyBorder="1" applyAlignment="1" applyProtection="1">
      <alignment horizontal="center" vertical="top"/>
      <protection/>
    </xf>
    <xf numFmtId="0" fontId="6" fillId="54" borderId="58" xfId="56" applyFont="1" applyFill="1" applyBorder="1" applyAlignment="1" applyProtection="1">
      <alignment vertical="top" wrapText="1"/>
      <protection/>
    </xf>
    <xf numFmtId="0" fontId="6" fillId="44" borderId="75" xfId="56" applyFont="1" applyFill="1" applyBorder="1" applyAlignment="1" applyProtection="1">
      <alignment horizontal="center"/>
      <protection/>
    </xf>
    <xf numFmtId="0" fontId="100" fillId="54" borderId="57" xfId="56" applyFont="1" applyFill="1" applyBorder="1" applyAlignment="1" applyProtection="1">
      <alignment horizontal="center" vertical="top"/>
      <protection/>
    </xf>
    <xf numFmtId="0" fontId="6" fillId="54" borderId="57" xfId="56" applyFont="1" applyFill="1" applyBorder="1" applyAlignment="1" applyProtection="1">
      <alignment vertical="top" wrapText="1"/>
      <protection/>
    </xf>
    <xf numFmtId="0" fontId="100" fillId="54" borderId="125" xfId="56" applyFont="1" applyFill="1" applyBorder="1" applyAlignment="1" applyProtection="1">
      <alignment horizontal="center" vertical="top"/>
      <protection/>
    </xf>
    <xf numFmtId="0" fontId="6" fillId="54" borderId="125" xfId="56" applyFont="1" applyFill="1" applyBorder="1" applyAlignment="1" applyProtection="1">
      <alignment vertical="top" wrapText="1"/>
      <protection/>
    </xf>
    <xf numFmtId="0" fontId="14" fillId="44" borderId="102" xfId="56" applyFont="1" applyFill="1" applyBorder="1" applyAlignment="1" applyProtection="1">
      <alignment horizontal="center"/>
      <protection/>
    </xf>
    <xf numFmtId="0" fontId="14" fillId="44" borderId="103" xfId="56" applyFont="1" applyFill="1" applyBorder="1" applyAlignment="1" applyProtection="1">
      <alignment horizontal="center" vertical="top"/>
      <protection/>
    </xf>
    <xf numFmtId="0" fontId="14" fillId="44" borderId="103" xfId="56" applyFont="1" applyFill="1" applyBorder="1" applyAlignment="1" applyProtection="1">
      <alignment vertical="top" wrapText="1"/>
      <protection/>
    </xf>
    <xf numFmtId="0" fontId="241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6" borderId="0" xfId="56" applyFont="1" applyFill="1" applyAlignment="1" applyProtection="1">
      <alignment vertical="center" wrapText="1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 locked="0"/>
    </xf>
    <xf numFmtId="3" fontId="212" fillId="49" borderId="23" xfId="56" applyNumberFormat="1" applyFont="1" applyFill="1" applyBorder="1" applyAlignment="1" applyProtection="1">
      <alignment horizontal="right" vertical="center"/>
      <protection locked="0"/>
    </xf>
    <xf numFmtId="3" fontId="212" fillId="49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10" xfId="56" applyNumberFormat="1" applyFont="1" applyFill="1" applyBorder="1" applyAlignment="1" applyProtection="1">
      <alignment horizontal="right" vertical="center"/>
      <protection locked="0"/>
    </xf>
    <xf numFmtId="3" fontId="6" fillId="44" borderId="111" xfId="56" applyNumberFormat="1" applyFont="1" applyFill="1" applyBorder="1" applyAlignment="1" applyProtection="1">
      <alignment horizontal="right" vertical="center"/>
      <protection locked="0"/>
    </xf>
    <xf numFmtId="3" fontId="14" fillId="44" borderId="76" xfId="56" applyNumberFormat="1" applyFont="1" applyFill="1" applyBorder="1" applyAlignment="1" applyProtection="1">
      <alignment horizontal="right" vertical="center"/>
      <protection locked="0"/>
    </xf>
    <xf numFmtId="3" fontId="14" fillId="44" borderId="77" xfId="56" applyNumberFormat="1" applyFont="1" applyFill="1" applyBorder="1" applyAlignment="1" applyProtection="1">
      <alignment horizontal="right" vertical="center"/>
      <protection locked="0"/>
    </xf>
    <xf numFmtId="3" fontId="6" fillId="54" borderId="52" xfId="56" applyNumberFormat="1" applyFont="1" applyFill="1" applyBorder="1" applyAlignment="1" applyProtection="1">
      <alignment horizontal="right" vertical="center"/>
      <protection locked="0"/>
    </xf>
    <xf numFmtId="3" fontId="6" fillId="54" borderId="93" xfId="56" applyNumberFormat="1" applyFont="1" applyFill="1" applyBorder="1" applyAlignment="1" applyProtection="1">
      <alignment horizontal="right" vertical="center"/>
      <protection locked="0"/>
    </xf>
    <xf numFmtId="3" fontId="6" fillId="54" borderId="58" xfId="56" applyNumberFormat="1" applyFont="1" applyFill="1" applyBorder="1" applyAlignment="1" applyProtection="1">
      <alignment horizontal="right" vertical="center"/>
      <protection locked="0"/>
    </xf>
    <xf numFmtId="3" fontId="6" fillId="54" borderId="106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56" applyNumberFormat="1" applyFont="1" applyFill="1" applyBorder="1" applyAlignment="1" applyProtection="1">
      <alignment horizontal="right" vertical="center"/>
      <protection locked="0"/>
    </xf>
    <xf numFmtId="3" fontId="14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4" borderId="57" xfId="56" applyNumberFormat="1" applyFont="1" applyFill="1" applyBorder="1" applyAlignment="1" applyProtection="1">
      <alignment horizontal="right" vertical="center"/>
      <protection locked="0"/>
    </xf>
    <xf numFmtId="3" fontId="6" fillId="54" borderId="100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56" applyNumberFormat="1" applyFont="1" applyFill="1" applyBorder="1" applyAlignment="1" applyProtection="1">
      <alignment horizontal="right" vertical="center"/>
      <protection locked="0"/>
    </xf>
    <xf numFmtId="3" fontId="6" fillId="54" borderId="127" xfId="56" applyNumberFormat="1" applyFont="1" applyFill="1" applyBorder="1" applyAlignment="1" applyProtection="1">
      <alignment horizontal="right" vertical="center"/>
      <protection locked="0"/>
    </xf>
    <xf numFmtId="3" fontId="14" fillId="37" borderId="23" xfId="56" applyNumberFormat="1" applyFont="1" applyFill="1" applyBorder="1" applyAlignment="1" applyProtection="1">
      <alignment horizontal="right" vertical="center"/>
      <protection locked="0"/>
    </xf>
    <xf numFmtId="3" fontId="14" fillId="37" borderId="21" xfId="56" applyNumberFormat="1" applyFont="1" applyFill="1" applyBorder="1" applyAlignment="1" applyProtection="1">
      <alignment horizontal="right" vertical="center"/>
      <protection locked="0"/>
    </xf>
    <xf numFmtId="3" fontId="14" fillId="44" borderId="103" xfId="56" applyNumberFormat="1" applyFont="1" applyFill="1" applyBorder="1" applyAlignment="1" applyProtection="1">
      <alignment horizontal="right" vertical="center"/>
      <protection locked="0"/>
    </xf>
    <xf numFmtId="3" fontId="14" fillId="44" borderId="104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 applyProtection="1">
      <alignment horizontal="right" vertical="center"/>
      <protection locked="0"/>
    </xf>
    <xf numFmtId="3" fontId="220" fillId="32" borderId="23" xfId="56" applyNumberFormat="1" applyFont="1" applyFill="1" applyBorder="1" applyAlignment="1" applyProtection="1">
      <alignment horizontal="right" vertical="center"/>
      <protection locked="0"/>
    </xf>
    <xf numFmtId="3" fontId="220" fillId="32" borderId="21" xfId="56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56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56" applyFont="1" applyFill="1" applyBorder="1" applyAlignment="1" applyProtection="1">
      <alignment horizontal="left" vertical="center"/>
      <protection/>
    </xf>
    <xf numFmtId="0" fontId="95" fillId="47" borderId="25" xfId="56" applyFont="1" applyFill="1" applyBorder="1" applyAlignment="1" applyProtection="1">
      <alignment horizontal="center" vertical="center"/>
      <protection/>
    </xf>
    <xf numFmtId="0" fontId="48" fillId="32" borderId="61" xfId="0" applyFont="1" applyFill="1" applyBorder="1" applyAlignment="1" applyProtection="1">
      <alignment horizontal="center" vertical="center" wrapText="1"/>
      <protection/>
    </xf>
    <xf numFmtId="0" fontId="48" fillId="32" borderId="23" xfId="0" applyFont="1" applyFill="1" applyBorder="1" applyAlignment="1" applyProtection="1">
      <alignment horizontal="center" vertical="center" wrapText="1"/>
      <protection/>
    </xf>
    <xf numFmtId="0" fontId="48" fillId="32" borderId="21" xfId="0" applyFont="1" applyFill="1" applyBorder="1" applyAlignment="1" applyProtection="1">
      <alignment horizontal="center" vertical="center" wrapText="1"/>
      <protection/>
    </xf>
    <xf numFmtId="0" fontId="95" fillId="32" borderId="23" xfId="0" applyFont="1" applyFill="1" applyBorder="1" applyAlignment="1" applyProtection="1">
      <alignment horizontal="left" vertical="center" wrapText="1"/>
      <protection/>
    </xf>
    <xf numFmtId="0" fontId="242" fillId="49" borderId="23" xfId="56" applyFont="1" applyFill="1" applyBorder="1" applyAlignment="1" applyProtection="1">
      <alignment horizontal="center" vertical="center"/>
      <protection/>
    </xf>
    <xf numFmtId="0" fontId="205" fillId="49" borderId="23" xfId="56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32" borderId="23" xfId="60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3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81" fillId="62" borderId="0" xfId="56" applyFont="1" applyFill="1" applyAlignment="1">
      <alignment horizontal="left" vertical="center"/>
      <protection/>
    </xf>
    <xf numFmtId="0" fontId="243" fillId="62" borderId="0" xfId="56" applyFont="1" applyFill="1" applyAlignment="1">
      <alignment horizontal="left" vertical="center"/>
      <protection/>
    </xf>
    <xf numFmtId="0" fontId="244" fillId="62" borderId="0" xfId="56" applyFont="1" applyFill="1" applyAlignment="1">
      <alignment horizontal="left" vertical="center"/>
      <protection/>
    </xf>
    <xf numFmtId="0" fontId="76" fillId="62" borderId="0" xfId="56" applyFont="1" applyFill="1" applyAlignment="1">
      <alignment horizontal="left" vertical="center"/>
      <protection/>
    </xf>
    <xf numFmtId="0" fontId="76" fillId="44" borderId="0" xfId="56" applyFont="1" applyFill="1" applyAlignment="1" applyProtection="1">
      <alignment horizontal="left" vertical="center"/>
      <protection/>
    </xf>
    <xf numFmtId="0" fontId="6" fillId="44" borderId="0" xfId="56" applyFont="1" applyFill="1" applyAlignment="1" applyProtection="1">
      <alignment horizontal="left" vertical="center"/>
      <protection/>
    </xf>
    <xf numFmtId="0" fontId="6" fillId="44" borderId="24" xfId="56" applyFont="1" applyFill="1" applyBorder="1" applyAlignment="1" applyProtection="1">
      <alignment vertical="center"/>
      <protection/>
    </xf>
    <xf numFmtId="0" fontId="6" fillId="44" borderId="24" xfId="56" applyFont="1" applyFill="1" applyBorder="1" applyAlignment="1" applyProtection="1">
      <alignment vertical="center" wrapText="1"/>
      <protection/>
    </xf>
    <xf numFmtId="0" fontId="245" fillId="47" borderId="102" xfId="61" applyFont="1" applyFill="1" applyBorder="1" applyAlignment="1" applyProtection="1" quotePrefix="1">
      <alignment horizontal="right" vertical="center"/>
      <protection/>
    </xf>
    <xf numFmtId="0" fontId="246" fillId="47" borderId="103" xfId="61" applyFont="1" applyFill="1" applyBorder="1" applyAlignment="1" applyProtection="1">
      <alignment horizontal="right" vertical="center"/>
      <protection/>
    </xf>
    <xf numFmtId="0" fontId="206" fillId="47" borderId="104" xfId="56" applyFont="1" applyFill="1" applyBorder="1" applyAlignment="1" applyProtection="1">
      <alignment horizontal="center" vertical="center" wrapText="1"/>
      <protection/>
    </xf>
    <xf numFmtId="179" fontId="12" fillId="44" borderId="0" xfId="61" applyNumberFormat="1" applyFont="1" applyFill="1" applyBorder="1" applyAlignment="1" applyProtection="1" quotePrefix="1">
      <alignment horizontal="center" vertical="center"/>
      <protection/>
    </xf>
    <xf numFmtId="0" fontId="6" fillId="44" borderId="0" xfId="61" applyFont="1" applyFill="1" applyBorder="1" applyAlignment="1" applyProtection="1">
      <alignment horizontal="left" vertical="center" wrapText="1"/>
      <protection/>
    </xf>
    <xf numFmtId="0" fontId="6" fillId="48" borderId="0" xfId="56" applyFont="1" applyFill="1" applyAlignment="1" applyProtection="1">
      <alignment vertical="center"/>
      <protection/>
    </xf>
    <xf numFmtId="0" fontId="6" fillId="48" borderId="0" xfId="56" applyFont="1" applyFill="1" applyAlignment="1" applyProtection="1">
      <alignment vertical="center" wrapText="1"/>
      <protection/>
    </xf>
    <xf numFmtId="3" fontId="9" fillId="48" borderId="0" xfId="56" applyNumberFormat="1" applyFont="1" applyFill="1" applyAlignment="1" applyProtection="1">
      <alignment horizontal="right" vertical="center"/>
      <protection/>
    </xf>
    <xf numFmtId="3" fontId="6" fillId="48" borderId="0" xfId="56" applyNumberFormat="1" applyFont="1" applyFill="1" applyAlignment="1" applyProtection="1">
      <alignment horizontal="right" vertical="center"/>
      <protection/>
    </xf>
    <xf numFmtId="0" fontId="212" fillId="50" borderId="72" xfId="56" applyFont="1" applyFill="1" applyBorder="1" applyAlignment="1" applyProtection="1">
      <alignment vertical="center"/>
      <protection/>
    </xf>
    <xf numFmtId="0" fontId="212" fillId="50" borderId="73" xfId="56" applyFont="1" applyFill="1" applyBorder="1" applyAlignment="1" applyProtection="1">
      <alignment horizontal="center" vertical="center"/>
      <protection/>
    </xf>
    <xf numFmtId="0" fontId="235" fillId="50" borderId="74" xfId="56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1" fontId="213" fillId="49" borderId="78" xfId="56" applyNumberFormat="1" applyFont="1" applyFill="1" applyBorder="1" applyAlignment="1" applyProtection="1">
      <alignment horizontal="center" vertical="center" wrapText="1"/>
      <protection/>
    </xf>
    <xf numFmtId="1" fontId="213" fillId="49" borderId="61" xfId="56" applyNumberFormat="1" applyFont="1" applyFill="1" applyBorder="1" applyAlignment="1" applyProtection="1">
      <alignment horizontal="center" vertical="center" wrapText="1"/>
      <protection/>
    </xf>
    <xf numFmtId="1" fontId="213" fillId="49" borderId="23" xfId="56" applyNumberFormat="1" applyFont="1" applyFill="1" applyBorder="1" applyAlignment="1" applyProtection="1">
      <alignment horizontal="center" vertical="center" wrapText="1"/>
      <protection/>
    </xf>
    <xf numFmtId="1" fontId="213" fillId="49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/>
      <protection/>
    </xf>
    <xf numFmtId="0" fontId="212" fillId="44" borderId="21" xfId="56" applyFont="1" applyFill="1" applyBorder="1" applyAlignment="1" applyProtection="1">
      <alignment horizontal="left" vertical="center" wrapText="1"/>
      <protection/>
    </xf>
    <xf numFmtId="0" fontId="6" fillId="44" borderId="17" xfId="56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 wrapText="1"/>
      <protection/>
    </xf>
    <xf numFmtId="181" fontId="213" fillId="32" borderId="48" xfId="61" applyNumberFormat="1" applyFont="1" applyFill="1" applyBorder="1" applyAlignment="1" applyProtection="1">
      <alignment horizontal="right"/>
      <protection/>
    </xf>
    <xf numFmtId="181" fontId="247" fillId="50" borderId="102" xfId="61" applyNumberFormat="1" applyFont="1" applyFill="1" applyBorder="1" applyAlignment="1" applyProtection="1">
      <alignment horizontal="right" vertical="center"/>
      <protection/>
    </xf>
    <xf numFmtId="0" fontId="213" fillId="50" borderId="104" xfId="63" applyFont="1" applyFill="1" applyBorder="1" applyAlignment="1" applyProtection="1">
      <alignment horizontal="center" vertical="center" wrapText="1"/>
      <protection/>
    </xf>
    <xf numFmtId="0" fontId="6" fillId="62" borderId="0" xfId="56" applyFont="1" applyFill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 wrapText="1"/>
      <protection/>
    </xf>
    <xf numFmtId="3" fontId="6" fillId="62" borderId="0" xfId="56" applyNumberFormat="1" applyFont="1" applyFill="1" applyAlignment="1" applyProtection="1">
      <alignment horizontal="right" vertical="center"/>
      <protection/>
    </xf>
    <xf numFmtId="0" fontId="6" fillId="62" borderId="0" xfId="56" applyFont="1" applyFill="1" applyAlignment="1" applyProtection="1">
      <alignment vertical="center" wrapText="1"/>
      <protection/>
    </xf>
    <xf numFmtId="177" fontId="248" fillId="32" borderId="61" xfId="56" applyNumberFormat="1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 quotePrefix="1">
      <alignment vertical="center"/>
      <protection/>
    </xf>
    <xf numFmtId="178" fontId="6" fillId="44" borderId="0" xfId="56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19" fillId="52" borderId="72" xfId="56" applyFont="1" applyFill="1" applyBorder="1" applyAlignment="1" applyProtection="1">
      <alignment vertical="center"/>
      <protection/>
    </xf>
    <xf numFmtId="0" fontId="219" fillId="52" borderId="73" xfId="56" applyFont="1" applyFill="1" applyBorder="1" applyAlignment="1" applyProtection="1">
      <alignment horizontal="center" vertical="center"/>
      <protection/>
    </xf>
    <xf numFmtId="0" fontId="216" fillId="52" borderId="74" xfId="56" applyFont="1" applyFill="1" applyBorder="1" applyAlignment="1" applyProtection="1">
      <alignment horizontal="center" vertical="center" wrapText="1"/>
      <protection/>
    </xf>
    <xf numFmtId="0" fontId="217" fillId="52" borderId="16" xfId="56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56" applyFont="1" applyFill="1" applyBorder="1" applyAlignment="1" applyProtection="1">
      <alignment horizontal="center" vertical="center"/>
      <protection/>
    </xf>
    <xf numFmtId="0" fontId="219" fillId="52" borderId="74" xfId="56" applyFont="1" applyFill="1" applyBorder="1" applyAlignment="1" applyProtection="1">
      <alignment horizontal="center" vertical="center"/>
      <protection/>
    </xf>
    <xf numFmtId="0" fontId="221" fillId="52" borderId="75" xfId="56" applyFont="1" applyFill="1" applyBorder="1" applyAlignment="1" applyProtection="1" quotePrefix="1">
      <alignment horizontal="center" vertical="center"/>
      <protection/>
    </xf>
    <xf numFmtId="0" fontId="221" fillId="52" borderId="76" xfId="56" applyFont="1" applyFill="1" applyBorder="1" applyAlignment="1" applyProtection="1">
      <alignment horizontal="center" vertical="center"/>
      <protection/>
    </xf>
    <xf numFmtId="0" fontId="251" fillId="0" borderId="82" xfId="61" applyFont="1" applyFill="1" applyBorder="1" applyAlignment="1" applyProtection="1">
      <alignment horizontal="center" vertical="center" wrapText="1"/>
      <protection/>
    </xf>
    <xf numFmtId="0" fontId="252" fillId="52" borderId="37" xfId="56" applyFont="1" applyFill="1" applyBorder="1" applyAlignment="1" applyProtection="1">
      <alignment horizontal="center" vertical="center"/>
      <protection/>
    </xf>
    <xf numFmtId="1" fontId="216" fillId="5" borderId="78" xfId="56" applyNumberFormat="1" applyFont="1" applyFill="1" applyBorder="1" applyAlignment="1" applyProtection="1">
      <alignment horizontal="center" vertical="center" wrapText="1"/>
      <protection/>
    </xf>
    <xf numFmtId="1" fontId="216" fillId="5" borderId="61" xfId="56" applyNumberFormat="1" applyFont="1" applyFill="1" applyBorder="1" applyAlignment="1" applyProtection="1">
      <alignment horizontal="center" vertical="center" wrapText="1"/>
      <protection/>
    </xf>
    <xf numFmtId="1" fontId="216" fillId="5" borderId="23" xfId="56" applyNumberFormat="1" applyFont="1" applyFill="1" applyBorder="1" applyAlignment="1" applyProtection="1">
      <alignment horizontal="center" vertical="center" wrapText="1"/>
      <protection/>
    </xf>
    <xf numFmtId="1" fontId="216" fillId="5" borderId="21" xfId="56" applyNumberFormat="1" applyFont="1" applyFill="1" applyBorder="1" applyAlignment="1" applyProtection="1">
      <alignment horizontal="center" vertical="center" wrapText="1"/>
      <protection/>
    </xf>
    <xf numFmtId="0" fontId="232" fillId="32" borderId="33" xfId="61" applyFont="1" applyFill="1" applyBorder="1" applyAlignment="1" applyProtection="1">
      <alignment horizontal="left" vertical="center"/>
      <protection/>
    </xf>
    <xf numFmtId="1" fontId="6" fillId="32" borderId="61" xfId="56" applyNumberFormat="1" applyFont="1" applyFill="1" applyBorder="1" applyAlignment="1" applyProtection="1">
      <alignment horizontal="left" vertical="center" wrapText="1"/>
      <protection/>
    </xf>
    <xf numFmtId="1" fontId="219" fillId="44" borderId="21" xfId="56" applyNumberFormat="1" applyFont="1" applyFill="1" applyBorder="1" applyAlignment="1" applyProtection="1">
      <alignment horizontal="left" vertical="center" wrapText="1"/>
      <protection/>
    </xf>
    <xf numFmtId="0" fontId="221" fillId="44" borderId="51" xfId="61" applyFont="1" applyFill="1" applyBorder="1" applyAlignment="1" applyProtection="1">
      <alignment horizontal="left" vertical="center"/>
      <protection/>
    </xf>
    <xf numFmtId="1" fontId="6" fillId="44" borderId="79" xfId="56" applyNumberFormat="1" applyFont="1" applyFill="1" applyBorder="1" applyAlignment="1" applyProtection="1">
      <alignment horizontal="center" vertical="center"/>
      <protection/>
    </xf>
    <xf numFmtId="0" fontId="11" fillId="44" borderId="79" xfId="61" applyFont="1" applyFill="1" applyBorder="1" applyAlignment="1" applyProtection="1">
      <alignment horizontal="left" vertical="center" wrapText="1"/>
      <protection/>
    </xf>
    <xf numFmtId="179" fontId="215" fillId="5" borderId="48" xfId="61" applyNumberFormat="1" applyFont="1" applyFill="1" applyBorder="1" applyAlignment="1" applyProtection="1" quotePrefix="1">
      <alignment horizontal="right" vertical="center"/>
      <protection/>
    </xf>
    <xf numFmtId="3" fontId="219" fillId="5" borderId="78" xfId="56" applyNumberFormat="1" applyFont="1" applyFill="1" applyBorder="1" applyAlignment="1" applyProtection="1">
      <alignment vertical="center"/>
      <protection/>
    </xf>
    <xf numFmtId="0" fontId="225" fillId="52" borderId="102" xfId="61" applyFont="1" applyFill="1" applyBorder="1" applyAlignment="1" applyProtection="1" quotePrefix="1">
      <alignment horizontal="right" vertical="center"/>
      <protection/>
    </xf>
    <xf numFmtId="0" fontId="221" fillId="52" borderId="103" xfId="61" applyFont="1" applyFill="1" applyBorder="1" applyAlignment="1" applyProtection="1">
      <alignment horizontal="right" vertical="center"/>
      <protection/>
    </xf>
    <xf numFmtId="0" fontId="216" fillId="52" borderId="104" xfId="61" applyFont="1" applyFill="1" applyBorder="1" applyAlignment="1" applyProtection="1">
      <alignment horizontal="center" vertical="center" wrapText="1"/>
      <protection/>
    </xf>
    <xf numFmtId="3" fontId="219" fillId="52" borderId="102" xfId="56" applyNumberFormat="1" applyFont="1" applyFill="1" applyBorder="1" applyAlignment="1" applyProtection="1">
      <alignment vertical="center"/>
      <protection/>
    </xf>
    <xf numFmtId="3" fontId="219" fillId="52" borderId="103" xfId="56" applyNumberFormat="1" applyFont="1" applyFill="1" applyBorder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 wrapText="1"/>
      <protection/>
    </xf>
    <xf numFmtId="3" fontId="6" fillId="52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 quotePrefix="1">
      <alignment horizontal="center" vertical="center"/>
      <protection/>
    </xf>
    <xf numFmtId="0" fontId="6" fillId="44" borderId="0" xfId="56" applyFont="1" applyFill="1" applyBorder="1" applyAlignment="1" applyProtection="1" quotePrefix="1">
      <alignment horizontal="center" vertical="center" wrapText="1"/>
      <protection/>
    </xf>
    <xf numFmtId="0" fontId="14" fillId="55" borderId="32" xfId="56" applyFont="1" applyFill="1" applyBorder="1" applyAlignment="1" applyProtection="1" quotePrefix="1">
      <alignment horizontal="center" vertical="center" wrapText="1"/>
      <protection/>
    </xf>
    <xf numFmtId="0" fontId="38" fillId="55" borderId="32" xfId="56" applyFont="1" applyFill="1" applyBorder="1" applyAlignment="1" applyProtection="1">
      <alignment horizontal="center" vertical="center" wrapText="1"/>
      <protection/>
    </xf>
    <xf numFmtId="1" fontId="14" fillId="0" borderId="154" xfId="56" applyNumberFormat="1" applyFont="1" applyFill="1" applyBorder="1" applyAlignment="1" applyProtection="1">
      <alignment horizontal="center" vertical="center" wrapText="1"/>
      <protection/>
    </xf>
    <xf numFmtId="1" fontId="14" fillId="0" borderId="155" xfId="56" applyNumberFormat="1" applyFont="1" applyFill="1" applyBorder="1" applyAlignment="1" applyProtection="1">
      <alignment horizontal="center" vertical="center" wrapText="1"/>
      <protection/>
    </xf>
    <xf numFmtId="1" fontId="14" fillId="0" borderId="25" xfId="56" applyNumberFormat="1" applyFont="1" applyFill="1" applyBorder="1" applyAlignment="1" applyProtection="1">
      <alignment horizontal="center" vertical="center" wrapText="1"/>
      <protection/>
    </xf>
    <xf numFmtId="1" fontId="14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 quotePrefix="1">
      <alignment horizontal="left" vertical="center"/>
      <protection/>
    </xf>
    <xf numFmtId="0" fontId="6" fillId="44" borderId="18" xfId="56" applyFont="1" applyFill="1" applyBorder="1" applyAlignment="1" applyProtection="1" quotePrefix="1">
      <alignment horizontal="left" vertical="center" wrapText="1"/>
      <protection/>
    </xf>
    <xf numFmtId="3" fontId="25" fillId="44" borderId="18" xfId="56" applyNumberFormat="1" applyFont="1" applyFill="1" applyBorder="1" applyAlignment="1" applyProtection="1" quotePrefix="1">
      <alignment horizontal="center" vertical="center"/>
      <protection/>
    </xf>
    <xf numFmtId="3" fontId="9" fillId="44" borderId="18" xfId="56" applyNumberFormat="1" applyFont="1" applyFill="1" applyBorder="1" applyAlignment="1" applyProtection="1" quotePrefix="1">
      <alignment horizontal="center" vertical="center"/>
      <protection/>
    </xf>
    <xf numFmtId="3" fontId="20" fillId="44" borderId="89" xfId="56" applyNumberFormat="1" applyFont="1" applyFill="1" applyBorder="1" applyAlignment="1" applyProtection="1" quotePrefix="1">
      <alignment horizontal="center" vertical="center"/>
      <protection/>
    </xf>
    <xf numFmtId="176" fontId="14" fillId="55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56" applyNumberFormat="1" applyFont="1" applyFill="1" applyBorder="1" applyAlignment="1" applyProtection="1">
      <alignment horizontal="right" vertical="center"/>
      <protection/>
    </xf>
    <xf numFmtId="187" fontId="220" fillId="47" borderId="130" xfId="56" applyNumberFormat="1" applyFont="1" applyFill="1" applyBorder="1" applyAlignment="1" applyProtection="1">
      <alignment horizontal="right" vertical="center"/>
      <protection/>
    </xf>
    <xf numFmtId="187" fontId="220" fillId="47" borderId="147" xfId="56" applyNumberFormat="1" applyFont="1" applyFill="1" applyBorder="1" applyAlignment="1" applyProtection="1">
      <alignment horizontal="right" vertical="center"/>
      <protection/>
    </xf>
    <xf numFmtId="187" fontId="220" fillId="47" borderId="131" xfId="56" applyNumberFormat="1" applyFont="1" applyFill="1" applyBorder="1" applyAlignment="1" applyProtection="1">
      <alignment horizontal="right" vertical="center"/>
      <protection/>
    </xf>
    <xf numFmtId="176" fontId="14" fillId="55" borderId="87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56" applyNumberFormat="1" applyFont="1" applyFill="1" applyBorder="1" applyAlignment="1" applyProtection="1">
      <alignment horizontal="right" vertical="center"/>
      <protection/>
    </xf>
    <xf numFmtId="187" fontId="220" fillId="47" borderId="102" xfId="56" applyNumberFormat="1" applyFont="1" applyFill="1" applyBorder="1" applyAlignment="1" applyProtection="1">
      <alignment horizontal="right" vertical="center"/>
      <protection/>
    </xf>
    <xf numFmtId="187" fontId="220" fillId="47" borderId="103" xfId="56" applyNumberFormat="1" applyFont="1" applyFill="1" applyBorder="1" applyAlignment="1" applyProtection="1">
      <alignment horizontal="right" vertical="center"/>
      <protection/>
    </xf>
    <xf numFmtId="187" fontId="220" fillId="47" borderId="104" xfId="56" applyNumberFormat="1" applyFont="1" applyFill="1" applyBorder="1" applyAlignment="1" applyProtection="1">
      <alignment horizontal="right" vertical="center"/>
      <protection/>
    </xf>
    <xf numFmtId="0" fontId="6" fillId="53" borderId="0" xfId="56" applyFont="1" applyFill="1" applyAlignment="1" applyProtection="1">
      <alignment vertical="center"/>
      <protection/>
    </xf>
    <xf numFmtId="0" fontId="6" fillId="53" borderId="0" xfId="56" applyFont="1" applyFill="1" applyAlignment="1" applyProtection="1">
      <alignment vertical="center" wrapText="1"/>
      <protection/>
    </xf>
    <xf numFmtId="3" fontId="6" fillId="53" borderId="0" xfId="56" applyNumberFormat="1" applyFont="1" applyFill="1" applyAlignment="1" applyProtection="1">
      <alignment horizontal="right" vertical="center"/>
      <protection/>
    </xf>
    <xf numFmtId="0" fontId="9" fillId="44" borderId="45" xfId="61" applyFont="1" applyFill="1" applyBorder="1" applyAlignment="1" applyProtection="1">
      <alignment horizontal="center" vertical="center" wrapText="1"/>
      <protection/>
    </xf>
    <xf numFmtId="1" fontId="14" fillId="44" borderId="78" xfId="56" applyNumberFormat="1" applyFont="1" applyFill="1" applyBorder="1" applyAlignment="1" applyProtection="1">
      <alignment horizontal="center" vertical="center" wrapText="1"/>
      <protection/>
    </xf>
    <xf numFmtId="1" fontId="14" fillId="44" borderId="61" xfId="56" applyNumberFormat="1" applyFont="1" applyFill="1" applyBorder="1" applyAlignment="1" applyProtection="1">
      <alignment horizontal="center" vertical="center" wrapText="1"/>
      <protection/>
    </xf>
    <xf numFmtId="1" fontId="14" fillId="44" borderId="23" xfId="56" applyNumberFormat="1" applyFont="1" applyFill="1" applyBorder="1" applyAlignment="1" applyProtection="1">
      <alignment horizontal="center" vertical="center" wrapText="1"/>
      <protection/>
    </xf>
    <xf numFmtId="1" fontId="14" fillId="44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48" xfId="56" applyFont="1" applyFill="1" applyBorder="1" applyAlignment="1" applyProtection="1">
      <alignment horizontal="left" vertical="center"/>
      <protection/>
    </xf>
    <xf numFmtId="0" fontId="6" fillId="44" borderId="61" xfId="56" applyFont="1" applyFill="1" applyBorder="1" applyAlignment="1" applyProtection="1">
      <alignment horizontal="left" vertical="center"/>
      <protection/>
    </xf>
    <xf numFmtId="0" fontId="222" fillId="44" borderId="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27" fillId="44" borderId="151" xfId="59" applyFont="1" applyFill="1" applyBorder="1" applyProtection="1">
      <alignment/>
      <protection/>
    </xf>
    <xf numFmtId="0" fontId="218" fillId="63" borderId="19" xfId="56" applyFont="1" applyFill="1" applyBorder="1" applyAlignment="1" applyProtection="1" quotePrefix="1">
      <alignment vertical="center"/>
      <protection/>
    </xf>
    <xf numFmtId="0" fontId="222" fillId="63" borderId="133" xfId="56" applyFont="1" applyFill="1" applyBorder="1" applyAlignment="1" applyProtection="1">
      <alignment horizontal="center" vertical="center"/>
      <protection/>
    </xf>
    <xf numFmtId="0" fontId="253" fillId="63" borderId="78" xfId="56" applyFont="1" applyFill="1" applyBorder="1" applyAlignment="1" applyProtection="1" quotePrefix="1">
      <alignment horizontal="center" vertical="center"/>
      <protection/>
    </xf>
    <xf numFmtId="0" fontId="253" fillId="63" borderId="23" xfId="56" applyFont="1" applyFill="1" applyBorder="1" applyAlignment="1" applyProtection="1">
      <alignment horizontal="center" vertical="center"/>
      <protection/>
    </xf>
    <xf numFmtId="0" fontId="218" fillId="63" borderId="134" xfId="56" applyFont="1" applyFill="1" applyBorder="1" applyAlignment="1" applyProtection="1" quotePrefix="1">
      <alignment horizontal="center" vertical="center" wrapText="1"/>
      <protection/>
    </xf>
    <xf numFmtId="0" fontId="254" fillId="63" borderId="16" xfId="56" applyFont="1" applyFill="1" applyBorder="1" applyAlignment="1" applyProtection="1">
      <alignment horizontal="center" vertical="center"/>
      <protection/>
    </xf>
    <xf numFmtId="0" fontId="254" fillId="63" borderId="19" xfId="56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56" applyFont="1" applyFill="1" applyBorder="1" applyAlignment="1" applyProtection="1">
      <alignment horizontal="center" vertical="center"/>
      <protection/>
    </xf>
    <xf numFmtId="0" fontId="222" fillId="63" borderId="134" xfId="56" applyFont="1" applyFill="1" applyBorder="1" applyAlignment="1" applyProtection="1">
      <alignment horizontal="center" vertical="center"/>
      <protection/>
    </xf>
    <xf numFmtId="0" fontId="257" fillId="63" borderId="33" xfId="56" applyFont="1" applyFill="1" applyBorder="1" applyAlignment="1" applyProtection="1">
      <alignment horizontal="center" vertical="center"/>
      <protection/>
    </xf>
    <xf numFmtId="0" fontId="254" fillId="63" borderId="33" xfId="56" applyFont="1" applyFill="1" applyBorder="1" applyAlignment="1" applyProtection="1">
      <alignment horizontal="center" vertical="center"/>
      <protection/>
    </xf>
    <xf numFmtId="176" fontId="258" fillId="63" borderId="156" xfId="61" applyNumberFormat="1" applyFont="1" applyFill="1" applyBorder="1" applyAlignment="1">
      <alignment horizontal="right" vertical="center"/>
      <protection/>
    </xf>
    <xf numFmtId="179" fontId="253" fillId="63" borderId="103" xfId="61" applyNumberFormat="1" applyFont="1" applyFill="1" applyBorder="1" applyAlignment="1" quotePrefix="1">
      <alignment horizontal="right" vertical="center"/>
      <protection/>
    </xf>
    <xf numFmtId="0" fontId="218" fillId="63" borderId="88" xfId="61" applyFont="1" applyFill="1" applyBorder="1" applyAlignment="1">
      <alignment horizontal="center" vertical="center" wrapText="1"/>
      <protection/>
    </xf>
    <xf numFmtId="3" fontId="218" fillId="63" borderId="87" xfId="56" applyNumberFormat="1" applyFont="1" applyFill="1" applyBorder="1" applyAlignment="1">
      <alignment vertical="center"/>
      <protection/>
    </xf>
    <xf numFmtId="3" fontId="218" fillId="63" borderId="87" xfId="56" applyNumberFormat="1" applyFont="1" applyFill="1" applyBorder="1" applyAlignment="1" applyProtection="1">
      <alignment vertical="center"/>
      <protection/>
    </xf>
    <xf numFmtId="3" fontId="222" fillId="63" borderId="102" xfId="56" applyNumberFormat="1" applyFont="1" applyFill="1" applyBorder="1" applyAlignment="1">
      <alignment vertical="center"/>
      <protection/>
    </xf>
    <xf numFmtId="3" fontId="222" fillId="63" borderId="103" xfId="56" applyNumberFormat="1" applyFont="1" applyFill="1" applyBorder="1" applyAlignment="1">
      <alignment vertical="center"/>
      <protection/>
    </xf>
    <xf numFmtId="3" fontId="222" fillId="63" borderId="104" xfId="56" applyNumberFormat="1" applyFont="1" applyFill="1" applyBorder="1" applyAlignment="1">
      <alignment vertical="center"/>
      <protection/>
    </xf>
    <xf numFmtId="185" fontId="223" fillId="56" borderId="97" xfId="56" applyNumberFormat="1" applyFont="1" applyFill="1" applyBorder="1" applyAlignment="1" applyProtection="1">
      <alignment horizontal="center" vertical="center"/>
      <protection/>
    </xf>
    <xf numFmtId="185" fontId="223" fillId="56" borderId="83" xfId="56" applyNumberFormat="1" applyFont="1" applyFill="1" applyBorder="1" applyAlignment="1" applyProtection="1">
      <alignment horizontal="center" vertical="center"/>
      <protection/>
    </xf>
    <xf numFmtId="185" fontId="223" fillId="56" borderId="92" xfId="56" applyNumberFormat="1" applyFont="1" applyFill="1" applyBorder="1" applyAlignment="1" applyProtection="1">
      <alignment horizontal="center" vertical="center"/>
      <protection/>
    </xf>
    <xf numFmtId="185" fontId="223" fillId="56" borderId="52" xfId="56" applyNumberFormat="1" applyFont="1" applyFill="1" applyBorder="1" applyAlignment="1" applyProtection="1">
      <alignment horizontal="center" vertical="center"/>
      <protection/>
    </xf>
    <xf numFmtId="185" fontId="223" fillId="56" borderId="94" xfId="56" applyNumberFormat="1" applyFont="1" applyFill="1" applyBorder="1" applyAlignment="1" applyProtection="1">
      <alignment horizontal="center" vertical="center"/>
      <protection/>
    </xf>
    <xf numFmtId="185" fontId="223" fillId="56" borderId="54" xfId="56" applyNumberFormat="1" applyFont="1" applyFill="1" applyBorder="1" applyAlignment="1" applyProtection="1">
      <alignment horizontal="center" vertical="center"/>
      <protection/>
    </xf>
    <xf numFmtId="185" fontId="223" fillId="56" borderId="99" xfId="56" applyNumberFormat="1" applyFont="1" applyFill="1" applyBorder="1" applyAlignment="1" applyProtection="1">
      <alignment horizontal="center" vertical="center"/>
      <protection/>
    </xf>
    <xf numFmtId="185" fontId="223" fillId="56" borderId="57" xfId="56" applyNumberFormat="1" applyFont="1" applyFill="1" applyBorder="1" applyAlignment="1" applyProtection="1">
      <alignment horizontal="center" vertical="center"/>
      <protection/>
    </xf>
    <xf numFmtId="185" fontId="223" fillId="56" borderId="108" xfId="56" applyNumberFormat="1" applyFont="1" applyFill="1" applyBorder="1" applyAlignment="1" applyProtection="1">
      <alignment horizontal="center" vertical="center"/>
      <protection/>
    </xf>
    <xf numFmtId="185" fontId="223" fillId="56" borderId="98" xfId="56" applyNumberFormat="1" applyFont="1" applyFill="1" applyBorder="1" applyAlignment="1" applyProtection="1">
      <alignment horizontal="center" vertical="center"/>
      <protection/>
    </xf>
    <xf numFmtId="185" fontId="223" fillId="56" borderId="91" xfId="56" applyNumberFormat="1" applyFont="1" applyFill="1" applyBorder="1" applyAlignment="1" applyProtection="1">
      <alignment horizontal="center" vertical="center"/>
      <protection/>
    </xf>
    <xf numFmtId="185" fontId="223" fillId="56" borderId="58" xfId="56" applyNumberFormat="1" applyFont="1" applyFill="1" applyBorder="1" applyAlignment="1" applyProtection="1">
      <alignment horizontal="center" vertical="center"/>
      <protection/>
    </xf>
    <xf numFmtId="185" fontId="223" fillId="56" borderId="100" xfId="56" applyNumberFormat="1" applyFont="1" applyFill="1" applyBorder="1" applyAlignment="1" applyProtection="1">
      <alignment horizontal="center" vertical="center"/>
      <protection/>
    </xf>
    <xf numFmtId="0" fontId="246" fillId="32" borderId="23" xfId="56" applyFont="1" applyFill="1" applyBorder="1" applyAlignment="1">
      <alignment horizontal="center" vertical="center"/>
      <protection/>
    </xf>
    <xf numFmtId="0" fontId="259" fillId="32" borderId="23" xfId="56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6" fillId="32" borderId="23" xfId="56" applyFont="1" applyFill="1" applyBorder="1" applyAlignment="1" applyProtection="1">
      <alignment horizontal="center" vertical="center"/>
      <protection/>
    </xf>
    <xf numFmtId="3" fontId="14" fillId="37" borderId="23" xfId="56" applyNumberFormat="1" applyFont="1" applyFill="1" applyBorder="1" applyAlignment="1" applyProtection="1">
      <alignment horizontal="right" vertical="center"/>
      <protection/>
    </xf>
    <xf numFmtId="3" fontId="14" fillId="37" borderId="21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9" fillId="44" borderId="117" xfId="56" applyNumberFormat="1" applyFont="1" applyFill="1" applyBorder="1" applyAlignment="1" applyProtection="1">
      <alignment horizontal="right" vertical="center"/>
      <protection locked="0"/>
    </xf>
    <xf numFmtId="3" fontId="9" fillId="44" borderId="119" xfId="56" applyNumberFormat="1" applyFont="1" applyFill="1" applyBorder="1" applyAlignment="1" applyProtection="1">
      <alignment horizontal="right"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 locked="0"/>
    </xf>
    <xf numFmtId="3" fontId="9" fillId="44" borderId="18" xfId="56" applyNumberFormat="1" applyFont="1" applyFill="1" applyBorder="1" applyAlignment="1" applyProtection="1">
      <alignment horizontal="right" vertical="center"/>
      <protection locked="0"/>
    </xf>
    <xf numFmtId="3" fontId="9" fillId="44" borderId="123" xfId="56" applyNumberFormat="1" applyFont="1" applyFill="1" applyBorder="1" applyAlignment="1" applyProtection="1">
      <alignment horizontal="right" vertical="center"/>
      <protection locked="0"/>
    </xf>
    <xf numFmtId="3" fontId="9" fillId="32" borderId="33" xfId="56" applyNumberFormat="1" applyFont="1" applyFill="1" applyBorder="1" applyAlignment="1" applyProtection="1">
      <alignment horizontal="right" vertical="center"/>
      <protection locked="0"/>
    </xf>
    <xf numFmtId="3" fontId="219" fillId="5" borderId="78" xfId="56" applyNumberFormat="1" applyFont="1" applyFill="1" applyBorder="1" applyAlignment="1" applyProtection="1">
      <alignment vertical="center"/>
      <protection locked="0"/>
    </xf>
    <xf numFmtId="3" fontId="219" fillId="5" borderId="23" xfId="56" applyNumberFormat="1" applyFont="1" applyFill="1" applyBorder="1" applyAlignment="1" applyProtection="1">
      <alignment vertical="center"/>
      <protection locked="0"/>
    </xf>
    <xf numFmtId="3" fontId="219" fillId="5" borderId="21" xfId="56" applyNumberFormat="1" applyFont="1" applyFill="1" applyBorder="1" applyAlignment="1" applyProtection="1">
      <alignment vertical="center"/>
      <protection locked="0"/>
    </xf>
    <xf numFmtId="3" fontId="219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222" fillId="4" borderId="34" xfId="56" applyNumberFormat="1" applyFont="1" applyFill="1" applyBorder="1" applyAlignment="1" applyProtection="1">
      <alignment vertical="center"/>
      <protection/>
    </xf>
    <xf numFmtId="3" fontId="222" fillId="4" borderId="45" xfId="56" applyNumberFormat="1" applyFont="1" applyFill="1" applyBorder="1" applyAlignment="1" applyProtection="1">
      <alignment vertical="center"/>
      <protection/>
    </xf>
    <xf numFmtId="0" fontId="261" fillId="51" borderId="0" xfId="56" applyFont="1" applyFill="1" applyAlignment="1">
      <alignment vertical="center"/>
      <protection/>
    </xf>
    <xf numFmtId="0" fontId="23" fillId="58" borderId="0" xfId="56" applyFill="1">
      <alignment/>
      <protection/>
    </xf>
    <xf numFmtId="0" fontId="14" fillId="0" borderId="0" xfId="56" applyFont="1" applyAlignment="1">
      <alignment horizontal="right" vertical="center"/>
      <protection/>
    </xf>
    <xf numFmtId="1" fontId="213" fillId="45" borderId="61" xfId="56" applyNumberFormat="1" applyFont="1" applyFill="1" applyBorder="1" applyAlignment="1" applyProtection="1">
      <alignment horizontal="center" vertical="center" wrapText="1"/>
      <protection locked="0"/>
    </xf>
    <xf numFmtId="192" fontId="262" fillId="0" borderId="23" xfId="56" applyNumberFormat="1" applyFont="1" applyFill="1" applyBorder="1" applyAlignment="1" applyProtection="1">
      <alignment horizontal="center" vertical="center"/>
      <protection hidden="1"/>
    </xf>
    <xf numFmtId="0" fontId="262" fillId="0" borderId="91" xfId="0" applyFont="1" applyFill="1" applyBorder="1" applyAlignment="1" applyProtection="1">
      <alignment horizontal="center" vertical="center" wrapText="1"/>
      <protection hidden="1"/>
    </xf>
    <xf numFmtId="0" fontId="204" fillId="44" borderId="45" xfId="56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56" applyFont="1" applyFill="1" applyAlignment="1">
      <alignment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0" fontId="27" fillId="64" borderId="0" xfId="56" applyFont="1" applyFill="1" applyAlignment="1">
      <alignment vertical="center"/>
      <protection/>
    </xf>
    <xf numFmtId="3" fontId="219" fillId="52" borderId="104" xfId="56" applyNumberFormat="1" applyFont="1" applyFill="1" applyBorder="1" applyAlignment="1">
      <alignment vertical="center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56" applyFont="1" applyFill="1" applyBorder="1" applyAlignment="1" applyProtection="1">
      <alignment horizontal="center" vertical="center"/>
      <protection/>
    </xf>
    <xf numFmtId="0" fontId="109" fillId="47" borderId="16" xfId="56" applyFont="1" applyFill="1" applyBorder="1" applyAlignment="1" applyProtection="1">
      <alignment horizontal="center" vertical="center" wrapText="1"/>
      <protection/>
    </xf>
    <xf numFmtId="0" fontId="109" fillId="47" borderId="37" xfId="56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43" fillId="38" borderId="23" xfId="61" applyFont="1" applyFill="1" applyBorder="1" applyAlignment="1" quotePrefix="1">
      <alignment horizontal="left" vertical="center"/>
      <protection/>
    </xf>
    <xf numFmtId="0" fontId="43" fillId="38" borderId="34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57" applyFont="1" applyFill="1" applyAlignment="1" applyProtection="1">
      <alignment vertical="center" wrapText="1"/>
      <protection locked="0"/>
    </xf>
    <xf numFmtId="0" fontId="37" fillId="0" borderId="0" xfId="57" applyFont="1" applyAlignment="1" applyProtection="1">
      <alignment vertical="center" wrapText="1"/>
      <protection locked="0"/>
    </xf>
    <xf numFmtId="0" fontId="43" fillId="38" borderId="25" xfId="61" applyFont="1" applyFill="1" applyBorder="1" applyAlignment="1" quotePrefix="1">
      <alignment horizontal="left" vertical="center"/>
      <protection/>
    </xf>
    <xf numFmtId="0" fontId="43" fillId="38" borderId="158" xfId="61" applyFont="1" applyFill="1" applyBorder="1" applyAlignment="1" quotePrefix="1">
      <alignment horizontal="left" vertical="center"/>
      <protection/>
    </xf>
    <xf numFmtId="0" fontId="43" fillId="38" borderId="23" xfId="61" applyFont="1" applyFill="1" applyBorder="1" applyAlignment="1" quotePrefix="1">
      <alignment horizontal="left" vertical="center" wrapText="1"/>
      <protection/>
    </xf>
    <xf numFmtId="0" fontId="43" fillId="38" borderId="34" xfId="61" applyFont="1" applyFill="1" applyBorder="1" applyAlignment="1" quotePrefix="1">
      <alignment horizontal="left" vertical="center" wrapText="1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0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3" fillId="38" borderId="23" xfId="61" applyFont="1" applyFill="1" applyBorder="1" applyAlignment="1">
      <alignment horizontal="left" vertical="center"/>
      <protection/>
    </xf>
    <xf numFmtId="0" fontId="43" fillId="38" borderId="34" xfId="61" applyFont="1" applyFill="1" applyBorder="1" applyAlignment="1">
      <alignment horizontal="left" vertical="center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3" fontId="38" fillId="65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59" xfId="61" applyFont="1" applyFill="1" applyBorder="1" applyAlignment="1" quotePrefix="1">
      <alignment horizontal="left" vertical="center"/>
      <protection/>
    </xf>
    <xf numFmtId="0" fontId="43" fillId="38" borderId="160" xfId="61" applyFont="1" applyFill="1" applyBorder="1" applyAlignment="1" quotePrefix="1">
      <alignment horizontal="left" vertical="center"/>
      <protection/>
    </xf>
    <xf numFmtId="0" fontId="35" fillId="0" borderId="0" xfId="57" applyFont="1" applyAlignment="1">
      <alignment horizontal="left" vertical="center" wrapText="1"/>
      <protection/>
    </xf>
    <xf numFmtId="0" fontId="23" fillId="0" borderId="0" xfId="57" applyAlignment="1">
      <alignment vertical="center" wrapText="1"/>
      <protection/>
    </xf>
    <xf numFmtId="3" fontId="38" fillId="65" borderId="18" xfId="57" applyNumberFormat="1" applyFont="1" applyFill="1" applyBorder="1" applyAlignment="1">
      <alignment horizontal="center" vertical="center" wrapText="1"/>
      <protection/>
    </xf>
    <xf numFmtId="3" fontId="38" fillId="65" borderId="30" xfId="57" applyNumberFormat="1" applyFont="1" applyFill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1" fillId="0" borderId="13" xfId="57" applyFont="1" applyBorder="1" applyAlignment="1">
      <alignment horizontal="left" vertical="center" wrapText="1"/>
      <protection/>
    </xf>
    <xf numFmtId="0" fontId="41" fillId="0" borderId="24" xfId="57" applyFont="1" applyBorder="1" applyAlignment="1">
      <alignment horizontal="left" vertical="center" wrapText="1"/>
      <protection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134" xfId="57" applyFont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horizontal="left" vertical="center"/>
      <protection/>
    </xf>
    <xf numFmtId="0" fontId="43" fillId="38" borderId="34" xfId="57" applyFont="1" applyFill="1" applyBorder="1" applyAlignment="1">
      <alignment horizontal="left" vertical="center"/>
      <protection/>
    </xf>
    <xf numFmtId="0" fontId="43" fillId="38" borderId="25" xfId="61" applyFont="1" applyFill="1" applyBorder="1" applyAlignment="1">
      <alignment vertical="center" wrapText="1"/>
      <protection/>
    </xf>
    <xf numFmtId="0" fontId="53" fillId="38" borderId="158" xfId="57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/>
      <protection/>
    </xf>
    <xf numFmtId="0" fontId="43" fillId="38" borderId="34" xfId="57" applyFont="1" applyFill="1" applyBorder="1" applyAlignment="1">
      <alignment horizontal="left"/>
      <protection/>
    </xf>
    <xf numFmtId="0" fontId="43" fillId="38" borderId="25" xfId="61" applyFont="1" applyFill="1" applyBorder="1" applyAlignment="1" quotePrefix="1">
      <alignment horizontal="left" vertical="center" wrapText="1"/>
      <protection/>
    </xf>
    <xf numFmtId="0" fontId="53" fillId="38" borderId="158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wrapText="1"/>
      <protection/>
    </xf>
    <xf numFmtId="0" fontId="53" fillId="38" borderId="34" xfId="57" applyFont="1" applyFill="1" applyBorder="1" applyAlignment="1">
      <alignment wrapText="1"/>
      <protection/>
    </xf>
    <xf numFmtId="0" fontId="43" fillId="38" borderId="27" xfId="57" applyFont="1" applyFill="1" applyBorder="1" applyAlignment="1">
      <alignment horizontal="left" vertical="center"/>
      <protection/>
    </xf>
    <xf numFmtId="0" fontId="43" fillId="38" borderId="161" xfId="57" applyFont="1" applyFill="1" applyBorder="1" applyAlignment="1">
      <alignment horizontal="left" vertical="center"/>
      <protection/>
    </xf>
    <xf numFmtId="0" fontId="40" fillId="0" borderId="14" xfId="63" applyFont="1" applyFill="1" applyBorder="1" applyAlignment="1">
      <alignment horizontal="center" vertical="center" wrapText="1"/>
      <protection/>
    </xf>
    <xf numFmtId="0" fontId="32" fillId="0" borderId="11" xfId="57" applyFont="1" applyBorder="1" applyAlignment="1" quotePrefix="1">
      <alignment horizontal="center" vertical="center" wrapText="1"/>
      <protection/>
    </xf>
    <xf numFmtId="0" fontId="32" fillId="0" borderId="12" xfId="57" applyFont="1" applyBorder="1" applyAlignment="1" quotePrefix="1">
      <alignment horizontal="center" vertical="center" wrapText="1"/>
      <protection/>
    </xf>
    <xf numFmtId="0" fontId="32" fillId="0" borderId="17" xfId="57" applyFont="1" applyBorder="1" applyAlignment="1" quotePrefix="1">
      <alignment horizontal="center" vertical="center" wrapText="1"/>
      <protection/>
    </xf>
    <xf numFmtId="0" fontId="32" fillId="0" borderId="22" xfId="57" applyFont="1" applyBorder="1" applyAlignment="1" quotePrefix="1">
      <alignment horizontal="center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1" fillId="0" borderId="11" xfId="61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vertical="center" wrapText="1"/>
      <protection/>
    </xf>
    <xf numFmtId="0" fontId="53" fillId="38" borderId="162" xfId="57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wrapText="1"/>
      <protection/>
    </xf>
    <xf numFmtId="0" fontId="53" fillId="38" borderId="162" xfId="57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horizontal="left" wrapText="1"/>
      <protection/>
    </xf>
    <xf numFmtId="0" fontId="43" fillId="38" borderId="34" xfId="61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vertical="center" wrapText="1"/>
      <protection/>
    </xf>
    <xf numFmtId="0" fontId="43" fillId="38" borderId="28" xfId="61" applyFont="1" applyFill="1" applyBorder="1" applyAlignment="1">
      <alignment vertical="center" wrapText="1"/>
      <protection/>
    </xf>
    <xf numFmtId="0" fontId="53" fillId="38" borderId="162" xfId="57" applyFont="1" applyFill="1" applyBorder="1" applyAlignment="1">
      <alignment vertical="center" wrapText="1"/>
      <protection/>
    </xf>
    <xf numFmtId="0" fontId="43" fillId="38" borderId="34" xfId="61" applyFont="1" applyFill="1" applyBorder="1" applyAlignment="1">
      <alignment vertical="center" wrapText="1"/>
      <protection/>
    </xf>
    <xf numFmtId="0" fontId="43" fillId="38" borderId="45" xfId="61" applyFont="1" applyFill="1" applyBorder="1" applyAlignment="1">
      <alignment vertical="center" wrapText="1"/>
      <protection/>
    </xf>
    <xf numFmtId="0" fontId="55" fillId="0" borderId="11" xfId="61" applyFont="1" applyFill="1" applyBorder="1" applyAlignment="1">
      <alignment horizontal="center" vertical="center" wrapText="1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30" fillId="0" borderId="11" xfId="61" applyFont="1" applyFill="1" applyBorder="1" applyAlignment="1">
      <alignment horizontal="center" vertical="center" wrapText="1"/>
      <protection/>
    </xf>
    <xf numFmtId="0" fontId="30" fillId="0" borderId="14" xfId="61" applyFont="1" applyFill="1" applyBorder="1" applyAlignment="1">
      <alignment horizontal="center" vertical="center" wrapText="1"/>
      <protection/>
    </xf>
    <xf numFmtId="0" fontId="43" fillId="38" borderId="23" xfId="57" applyFont="1" applyFill="1" applyBorder="1" applyAlignment="1">
      <alignment horizontal="left" wrapText="1"/>
      <protection/>
    </xf>
    <xf numFmtId="0" fontId="43" fillId="38" borderId="34" xfId="57" applyFont="1" applyFill="1" applyBorder="1" applyAlignment="1">
      <alignment horizontal="left" wrapText="1"/>
      <protection/>
    </xf>
    <xf numFmtId="0" fontId="43" fillId="38" borderId="25" xfId="57" applyFont="1" applyFill="1" applyBorder="1" applyAlignment="1">
      <alignment vertical="center" wrapText="1"/>
      <protection/>
    </xf>
    <xf numFmtId="0" fontId="43" fillId="38" borderId="23" xfId="61" applyFont="1" applyFill="1" applyBorder="1" applyAlignment="1">
      <alignment horizontal="left" vertical="center" wrapText="1"/>
      <protection/>
    </xf>
    <xf numFmtId="0" fontId="56" fillId="38" borderId="153" xfId="61" applyFont="1" applyFill="1" applyBorder="1" applyAlignment="1" applyProtection="1">
      <alignment horizontal="left" vertical="center" wrapText="1"/>
      <protection/>
    </xf>
    <xf numFmtId="0" fontId="58" fillId="38" borderId="152" xfId="57" applyFont="1" applyFill="1" applyBorder="1" applyAlignment="1" applyProtection="1">
      <alignment horizontal="left" vertical="center" wrapText="1"/>
      <protection/>
    </xf>
    <xf numFmtId="0" fontId="56" fillId="38" borderId="153" xfId="57" applyFont="1" applyFill="1" applyBorder="1" applyAlignment="1" applyProtection="1">
      <alignment vertical="center" wrapText="1"/>
      <protection/>
    </xf>
    <xf numFmtId="0" fontId="58" fillId="38" borderId="152" xfId="57" applyFont="1" applyFill="1" applyBorder="1" applyAlignment="1" applyProtection="1">
      <alignment vertical="center" wrapText="1"/>
      <protection/>
    </xf>
    <xf numFmtId="0" fontId="56" fillId="38" borderId="153" xfId="57" applyFont="1" applyFill="1" applyBorder="1" applyAlignment="1" applyProtection="1">
      <alignment horizontal="left" wrapText="1"/>
      <protection/>
    </xf>
    <xf numFmtId="0" fontId="56" fillId="38" borderId="152" xfId="57" applyFont="1" applyFill="1" applyBorder="1" applyAlignment="1" applyProtection="1">
      <alignment horizontal="left" wrapText="1"/>
      <protection/>
    </xf>
    <xf numFmtId="0" fontId="56" fillId="38" borderId="163" xfId="57" applyFont="1" applyFill="1" applyBorder="1" applyAlignment="1" applyProtection="1">
      <alignment vertical="center" wrapText="1"/>
      <protection/>
    </xf>
    <xf numFmtId="0" fontId="58" fillId="38" borderId="164" xfId="57" applyFont="1" applyFill="1" applyBorder="1" applyAlignment="1" applyProtection="1">
      <alignment vertical="center" wrapText="1"/>
      <protection/>
    </xf>
    <xf numFmtId="0" fontId="43" fillId="38" borderId="34" xfId="61" applyFont="1" applyFill="1" applyBorder="1" applyAlignment="1">
      <alignment horizontal="left" vertical="center" wrapText="1"/>
      <protection/>
    </xf>
    <xf numFmtId="0" fontId="40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57" applyFont="1" applyBorder="1" applyAlignment="1" applyProtection="1">
      <alignment horizontal="center" vertical="center" wrapText="1"/>
      <protection/>
    </xf>
    <xf numFmtId="0" fontId="32" fillId="0" borderId="11" xfId="57" applyFont="1" applyBorder="1" applyAlignment="1" applyProtection="1">
      <alignment horizontal="center" vertical="center"/>
      <protection/>
    </xf>
    <xf numFmtId="0" fontId="56" fillId="38" borderId="165" xfId="61" applyFont="1" applyFill="1" applyBorder="1" applyAlignment="1" applyProtection="1">
      <alignment horizontal="left" vertical="center"/>
      <protection/>
    </xf>
    <xf numFmtId="0" fontId="56" fillId="38" borderId="160" xfId="61" applyFont="1" applyFill="1" applyBorder="1" applyAlignment="1" applyProtection="1" quotePrefix="1">
      <alignment horizontal="left" vertical="center"/>
      <protection/>
    </xf>
    <xf numFmtId="0" fontId="56" fillId="38" borderId="153" xfId="57" applyFont="1" applyFill="1" applyBorder="1" applyAlignment="1" applyProtection="1">
      <alignment horizontal="left" vertical="center"/>
      <protection/>
    </xf>
    <xf numFmtId="0" fontId="56" fillId="38" borderId="152" xfId="57" applyFont="1" applyFill="1" applyBorder="1" applyAlignment="1" applyProtection="1">
      <alignment horizontal="left" vertical="center"/>
      <protection/>
    </xf>
    <xf numFmtId="0" fontId="56" fillId="38" borderId="0" xfId="61" applyFont="1" applyFill="1" applyBorder="1" applyAlignment="1" applyProtection="1">
      <alignment horizontal="left" vertical="center" wrapText="1"/>
      <protection/>
    </xf>
    <xf numFmtId="0" fontId="32" fillId="0" borderId="11" xfId="57" applyFont="1" applyBorder="1" applyAlignment="1">
      <alignment horizontal="left" vertical="center" wrapText="1"/>
      <protection/>
    </xf>
    <xf numFmtId="0" fontId="43" fillId="38" borderId="28" xfId="61" applyFont="1" applyFill="1" applyBorder="1" applyAlignment="1">
      <alignment horizontal="left" vertical="center" wrapText="1"/>
      <protection/>
    </xf>
    <xf numFmtId="0" fontId="213" fillId="49" borderId="60" xfId="56" applyFont="1" applyFill="1" applyBorder="1" applyAlignment="1" applyProtection="1">
      <alignment wrapText="1"/>
      <protection/>
    </xf>
    <xf numFmtId="0" fontId="263" fillId="49" borderId="60" xfId="56" applyFont="1" applyFill="1" applyBorder="1" applyAlignment="1" applyProtection="1">
      <alignment wrapText="1"/>
      <protection/>
    </xf>
    <xf numFmtId="0" fontId="9" fillId="32" borderId="34" xfId="56" applyFont="1" applyFill="1" applyBorder="1" applyAlignment="1" applyProtection="1">
      <alignment horizontal="left" vertical="center"/>
      <protection/>
    </xf>
    <xf numFmtId="0" fontId="9" fillId="32" borderId="60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212" fillId="49" borderId="34" xfId="56" applyFont="1" applyFill="1" applyBorder="1" applyAlignment="1" applyProtection="1">
      <alignment horizontal="center" vertical="center" wrapText="1"/>
      <protection/>
    </xf>
    <xf numFmtId="0" fontId="212" fillId="49" borderId="60" xfId="56" applyFont="1" applyFill="1" applyBorder="1" applyAlignment="1" applyProtection="1">
      <alignment horizontal="center" vertical="center" wrapText="1"/>
      <protection/>
    </xf>
    <xf numFmtId="0" fontId="212" fillId="49" borderId="61" xfId="56" applyFont="1" applyFill="1" applyBorder="1" applyAlignment="1" applyProtection="1">
      <alignment horizontal="center" vertical="center" wrapText="1"/>
      <protection/>
    </xf>
    <xf numFmtId="0" fontId="205" fillId="32" borderId="34" xfId="56" applyFont="1" applyFill="1" applyBorder="1" applyAlignment="1" applyProtection="1">
      <alignment horizontal="center" vertical="center" wrapText="1"/>
      <protection/>
    </xf>
    <xf numFmtId="0" fontId="205" fillId="32" borderId="60" xfId="56" applyFont="1" applyFill="1" applyBorder="1" applyAlignment="1" applyProtection="1">
      <alignment horizontal="center" vertical="center" wrapText="1"/>
      <protection/>
    </xf>
    <xf numFmtId="0" fontId="205" fillId="32" borderId="61" xfId="56" applyFont="1" applyFill="1" applyBorder="1" applyAlignment="1" applyProtection="1">
      <alignment horizontal="center"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213" fillId="49" borderId="60" xfId="56" applyFont="1" applyFill="1" applyBorder="1" applyAlignment="1" applyProtection="1">
      <alignment horizontal="left" vertical="center"/>
      <protection/>
    </xf>
    <xf numFmtId="0" fontId="213" fillId="49" borderId="60" xfId="56" applyFont="1" applyFill="1" applyBorder="1" applyAlignment="1" applyProtection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63" fillId="49" borderId="60" xfId="56" applyFont="1" applyFill="1" applyBorder="1" applyAlignment="1" applyProtection="1">
      <alignment vertical="center" wrapText="1"/>
      <protection/>
    </xf>
    <xf numFmtId="0" fontId="213" fillId="49" borderId="60" xfId="61" applyFont="1" applyFill="1" applyBorder="1" applyAlignment="1" applyProtection="1" quotePrefix="1">
      <alignment horizontal="left" vertical="center" wrapText="1"/>
      <protection/>
    </xf>
    <xf numFmtId="0" fontId="263" fillId="49" borderId="60" xfId="56" applyFont="1" applyFill="1" applyBorder="1" applyAlignment="1" applyProtection="1">
      <alignment horizontal="left" vertical="center" wrapText="1"/>
      <protection/>
    </xf>
    <xf numFmtId="0" fontId="213" fillId="49" borderId="60" xfId="61" applyFont="1" applyFill="1" applyBorder="1" applyAlignment="1" applyProtection="1">
      <alignment horizontal="left" vertical="center"/>
      <protection/>
    </xf>
    <xf numFmtId="0" fontId="213" fillId="49" borderId="45" xfId="56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>
      <alignment vertical="center" wrapText="1"/>
      <protection/>
    </xf>
    <xf numFmtId="0" fontId="213" fillId="49" borderId="60" xfId="61" applyFont="1" applyFill="1" applyBorder="1" applyAlignment="1" applyProtection="1" quotePrefix="1">
      <alignment horizontal="left" vertical="center"/>
      <protection/>
    </xf>
    <xf numFmtId="0" fontId="195" fillId="49" borderId="34" xfId="52" applyFill="1" applyBorder="1" applyAlignment="1" applyProtection="1">
      <alignment horizontal="center" vertical="center"/>
      <protection locked="0"/>
    </xf>
    <xf numFmtId="0" fontId="40" fillId="49" borderId="60" xfId="56" applyFont="1" applyFill="1" applyBorder="1" applyAlignment="1" applyProtection="1">
      <alignment horizontal="center" vertical="center"/>
      <protection locked="0"/>
    </xf>
    <xf numFmtId="0" fontId="40" fillId="49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56" applyFont="1" applyFill="1" applyBorder="1" applyAlignment="1" applyProtection="1">
      <alignment horizontal="center" vertical="center" wrapText="1"/>
      <protection locked="0"/>
    </xf>
    <xf numFmtId="0" fontId="212" fillId="49" borderId="60" xfId="56" applyFont="1" applyFill="1" applyBorder="1" applyAlignment="1" applyProtection="1">
      <alignment horizontal="center" vertical="center" wrapText="1"/>
      <protection locked="0"/>
    </xf>
    <xf numFmtId="0" fontId="212" fillId="49" borderId="61" xfId="56" applyFont="1" applyFill="1" applyBorder="1" applyAlignment="1" applyProtection="1">
      <alignment horizontal="center" vertical="center" wrapText="1"/>
      <protection locked="0"/>
    </xf>
    <xf numFmtId="0" fontId="205" fillId="32" borderId="34" xfId="56" applyFont="1" applyFill="1" applyBorder="1" applyAlignment="1" applyProtection="1">
      <alignment vertical="center" wrapText="1"/>
      <protection/>
    </xf>
    <xf numFmtId="0" fontId="205" fillId="32" borderId="60" xfId="56" applyFont="1" applyFill="1" applyBorder="1" applyAlignment="1" applyProtection="1">
      <alignment vertical="center" wrapText="1"/>
      <protection/>
    </xf>
    <xf numFmtId="0" fontId="205" fillId="32" borderId="61" xfId="56" applyFont="1" applyFill="1" applyBorder="1" applyAlignment="1" applyProtection="1">
      <alignment vertical="center" wrapText="1"/>
      <protection/>
    </xf>
    <xf numFmtId="0" fontId="75" fillId="42" borderId="79" xfId="61" applyFont="1" applyFill="1" applyBorder="1" applyAlignment="1" applyProtection="1" quotePrefix="1">
      <alignment horizontal="left" vertical="center"/>
      <protection/>
    </xf>
    <xf numFmtId="0" fontId="75" fillId="42" borderId="166" xfId="61" applyFont="1" applyFill="1" applyBorder="1" applyAlignment="1" applyProtection="1" quotePrefix="1">
      <alignment horizontal="lef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191" fontId="68" fillId="32" borderId="34" xfId="60" applyNumberFormat="1" applyFont="1" applyFill="1" applyBorder="1" applyAlignment="1" applyProtection="1">
      <alignment horizontal="center" vertical="center"/>
      <protection locked="0"/>
    </xf>
    <xf numFmtId="191" fontId="68" fillId="32" borderId="61" xfId="60" applyNumberFormat="1" applyFont="1" applyFill="1" applyBorder="1" applyAlignment="1" applyProtection="1">
      <alignment horizontal="center" vertical="center"/>
      <protection locked="0"/>
    </xf>
    <xf numFmtId="0" fontId="213" fillId="32" borderId="34" xfId="56" applyFont="1" applyFill="1" applyBorder="1" applyAlignment="1" applyProtection="1">
      <alignment horizontal="left" vertical="center"/>
      <protection/>
    </xf>
    <xf numFmtId="0" fontId="213" fillId="32" borderId="60" xfId="56" applyFont="1" applyFill="1" applyBorder="1" applyAlignment="1" applyProtection="1">
      <alignment horizontal="left" vertical="center"/>
      <protection/>
    </xf>
    <xf numFmtId="0" fontId="215" fillId="5" borderId="60" xfId="61" applyFont="1" applyFill="1" applyBorder="1" applyAlignment="1" quotePrefix="1">
      <alignment horizontal="left" vertical="center" wrapText="1"/>
      <protection/>
    </xf>
    <xf numFmtId="0" fontId="264" fillId="5" borderId="60" xfId="56" applyFont="1" applyFill="1" applyBorder="1" applyAlignment="1">
      <alignment horizontal="left" vertical="center" wrapText="1"/>
      <protection/>
    </xf>
    <xf numFmtId="0" fontId="215" fillId="5" borderId="60" xfId="61" applyFont="1" applyFill="1" applyBorder="1" applyAlignment="1" applyProtection="1" quotePrefix="1">
      <alignment horizontal="left" vertical="center" wrapText="1"/>
      <protection/>
    </xf>
    <xf numFmtId="0" fontId="264" fillId="5" borderId="60" xfId="56" applyFont="1" applyFill="1" applyBorder="1" applyAlignment="1" applyProtection="1">
      <alignment horizontal="left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218" fillId="4" borderId="60" xfId="61" applyFont="1" applyFill="1" applyBorder="1" applyAlignment="1">
      <alignment horizontal="left" vertical="center"/>
      <protection/>
    </xf>
    <xf numFmtId="0" fontId="218" fillId="4" borderId="60" xfId="61" applyFont="1" applyFill="1" applyBorder="1" applyAlignment="1">
      <alignment horizontal="left" vertical="center" wrapText="1"/>
      <protection/>
    </xf>
    <xf numFmtId="0" fontId="265" fillId="4" borderId="60" xfId="56" applyFont="1" applyFill="1" applyBorder="1" applyAlignment="1">
      <alignment horizontal="left" vertical="center" wrapText="1"/>
      <protection/>
    </xf>
    <xf numFmtId="0" fontId="218" fillId="4" borderId="60" xfId="56" applyFont="1" applyFill="1" applyBorder="1" applyAlignment="1">
      <alignment vertical="center" wrapText="1"/>
      <protection/>
    </xf>
    <xf numFmtId="0" fontId="266" fillId="4" borderId="60" xfId="56" applyFont="1" applyFill="1" applyBorder="1" applyAlignment="1">
      <alignment vertical="center" wrapText="1"/>
      <protection/>
    </xf>
    <xf numFmtId="0" fontId="218" fillId="4" borderId="60" xfId="61" applyFont="1" applyFill="1" applyBorder="1" applyAlignment="1" quotePrefix="1">
      <alignment horizontal="left" vertical="center" wrapText="1"/>
      <protection/>
    </xf>
    <xf numFmtId="0" fontId="266" fillId="4" borderId="60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vertical="center" wrapText="1"/>
      <protection/>
    </xf>
    <xf numFmtId="0" fontId="265" fillId="4" borderId="60" xfId="56" applyFont="1" applyFill="1" applyBorder="1" applyAlignment="1">
      <alignment vertical="center" wrapText="1"/>
      <protection/>
    </xf>
    <xf numFmtId="0" fontId="218" fillId="4" borderId="60" xfId="61" applyFont="1" applyFill="1" applyBorder="1" applyAlignment="1" quotePrefix="1">
      <alignment horizontal="left" vertical="center"/>
      <protection/>
    </xf>
    <xf numFmtId="0" fontId="218" fillId="4" borderId="79" xfId="61" applyFont="1" applyFill="1" applyBorder="1" applyAlignment="1">
      <alignment vertical="center" wrapText="1"/>
      <protection/>
    </xf>
    <xf numFmtId="0" fontId="218" fillId="4" borderId="45" xfId="61" applyFont="1" applyFill="1" applyBorder="1" applyAlignment="1">
      <alignment horizontal="left" vertical="center"/>
      <protection/>
    </xf>
    <xf numFmtId="3" fontId="267" fillId="32" borderId="34" xfId="56" applyNumberFormat="1" applyFont="1" applyFill="1" applyBorder="1" applyAlignment="1" applyProtection="1">
      <alignment horizontal="center" vertical="center"/>
      <protection locked="0"/>
    </xf>
    <xf numFmtId="3" fontId="267" fillId="32" borderId="60" xfId="56" applyNumberFormat="1" applyFont="1" applyFill="1" applyBorder="1" applyAlignment="1" applyProtection="1">
      <alignment horizontal="center" vertical="center"/>
      <protection locked="0"/>
    </xf>
    <xf numFmtId="3" fontId="267" fillId="32" borderId="61" xfId="56" applyNumberFormat="1" applyFont="1" applyFill="1" applyBorder="1" applyAlignment="1" applyProtection="1">
      <alignment horizontal="center" vertical="center"/>
      <protection locked="0"/>
    </xf>
    <xf numFmtId="0" fontId="15" fillId="44" borderId="70" xfId="56" applyFont="1" applyFill="1" applyBorder="1" applyAlignment="1" applyProtection="1">
      <alignment horizontal="center" vertical="center"/>
      <protection/>
    </xf>
    <xf numFmtId="0" fontId="15" fillId="44" borderId="167" xfId="56" applyFont="1" applyFill="1" applyBorder="1" applyAlignment="1" applyProtection="1">
      <alignment horizontal="center"/>
      <protection/>
    </xf>
    <xf numFmtId="0" fontId="15" fillId="44" borderId="79" xfId="56" applyFont="1" applyFill="1" applyBorder="1" applyAlignment="1" applyProtection="1">
      <alignment horizontal="center"/>
      <protection/>
    </xf>
    <xf numFmtId="3" fontId="233" fillId="32" borderId="34" xfId="56" applyNumberFormat="1" applyFont="1" applyFill="1" applyBorder="1" applyAlignment="1" applyProtection="1">
      <alignment horizontal="center" vertical="center"/>
      <protection locked="0"/>
    </xf>
    <xf numFmtId="3" fontId="233" fillId="32" borderId="60" xfId="56" applyNumberFormat="1" applyFont="1" applyFill="1" applyBorder="1" applyAlignment="1" applyProtection="1">
      <alignment horizontal="center" vertical="center"/>
      <protection locked="0"/>
    </xf>
    <xf numFmtId="3" fontId="233" fillId="32" borderId="61" xfId="56" applyNumberFormat="1" applyFont="1" applyFill="1" applyBorder="1" applyAlignment="1" applyProtection="1">
      <alignment horizontal="center" vertical="center"/>
      <protection locked="0"/>
    </xf>
    <xf numFmtId="0" fontId="218" fillId="4" borderId="60" xfId="56" applyFont="1" applyFill="1" applyBorder="1" applyAlignment="1">
      <alignment horizontal="left" vertical="center"/>
      <protection/>
    </xf>
    <xf numFmtId="0" fontId="218" fillId="4" borderId="60" xfId="56" applyFont="1" applyFill="1" applyBorder="1" applyAlignment="1">
      <alignment horizontal="left" vertical="center" wrapText="1"/>
      <protection/>
    </xf>
    <xf numFmtId="0" fontId="218" fillId="4" borderId="45" xfId="56" applyFont="1" applyFill="1" applyBorder="1" applyAlignment="1">
      <alignment horizontal="left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20">
      <selection activeCell="G11" sqref="G11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1922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1885</v>
      </c>
      <c r="G10" s="1255" t="s">
        <v>878</v>
      </c>
      <c r="H10" s="1255"/>
      <c r="I10" s="890"/>
      <c r="J10" s="890"/>
      <c r="N10" s="910"/>
      <c r="O10" s="1012"/>
      <c r="Q10" s="910"/>
    </row>
    <row r="11" spans="2:21" ht="23.25" customHeight="1">
      <c r="B11" s="1161">
        <f>+OTCHET!B9</f>
        <v>0</v>
      </c>
      <c r="C11" s="1025"/>
      <c r="D11" s="1012"/>
      <c r="E11" s="890"/>
      <c r="F11" s="1165">
        <f>OTCHET!E9</f>
        <v>42005</v>
      </c>
      <c r="G11" s="1259">
        <f>OTCHET!F9</f>
        <v>42185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1896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Омбудсман</v>
      </c>
      <c r="C13" s="1003"/>
      <c r="D13" s="1003"/>
      <c r="E13" s="1214" t="str">
        <f>+OTCHET!E12</f>
        <v>код по ЕБК:</v>
      </c>
      <c r="F13" s="1385" t="str">
        <f>+OTCHET!F12</f>
        <v>4000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1895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1921</v>
      </c>
      <c r="C15" s="884"/>
      <c r="D15" s="884"/>
      <c r="E15" s="1388">
        <f>OTCHET!E15</f>
        <v>0</v>
      </c>
      <c r="F15" s="1616" t="str">
        <f>OTCHET!F15</f>
        <v>БЮДЖЕТ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1886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932</v>
      </c>
      <c r="D17" s="886"/>
      <c r="E17" s="1655" t="s">
        <v>1877</v>
      </c>
      <c r="F17" s="1657" t="s">
        <v>1882</v>
      </c>
      <c r="G17" s="1451" t="s">
        <v>1884</v>
      </c>
      <c r="H17" s="1452"/>
      <c r="I17" s="1453"/>
      <c r="J17" s="1454"/>
      <c r="K17" s="487"/>
      <c r="L17" s="487"/>
      <c r="M17" s="487"/>
      <c r="N17" s="1014"/>
      <c r="O17" s="1455" t="s">
        <v>1889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1887</v>
      </c>
      <c r="C18" s="887"/>
      <c r="D18" s="887"/>
      <c r="E18" s="1656"/>
      <c r="F18" s="1658"/>
      <c r="G18" s="1456" t="s">
        <v>1789</v>
      </c>
      <c r="H18" s="1457" t="s">
        <v>1308</v>
      </c>
      <c r="I18" s="1457" t="s">
        <v>1778</v>
      </c>
      <c r="J18" s="1458" t="s">
        <v>1779</v>
      </c>
      <c r="K18" s="488" t="s">
        <v>875</v>
      </c>
      <c r="L18" s="488" t="s">
        <v>875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1920</v>
      </c>
      <c r="C20" s="1138"/>
      <c r="D20" s="1138"/>
      <c r="E20" s="1239" t="s">
        <v>396</v>
      </c>
      <c r="F20" s="1239" t="s">
        <v>397</v>
      </c>
      <c r="G20" s="1240" t="s">
        <v>1322</v>
      </c>
      <c r="H20" s="1241" t="s">
        <v>1323</v>
      </c>
      <c r="I20" s="1241" t="s">
        <v>1294</v>
      </c>
      <c r="J20" s="1242" t="s">
        <v>1752</v>
      </c>
      <c r="K20" s="490" t="s">
        <v>877</v>
      </c>
      <c r="L20" s="490" t="s">
        <v>879</v>
      </c>
      <c r="M20" s="490" t="s">
        <v>879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906</v>
      </c>
      <c r="C22" s="922" t="s">
        <v>398</v>
      </c>
      <c r="D22" s="923"/>
      <c r="E22" s="924">
        <f aca="true" t="shared" si="0" ref="E22:J22">+E23+E25+E36+E37</f>
        <v>0</v>
      </c>
      <c r="F22" s="924">
        <f t="shared" si="0"/>
        <v>1600</v>
      </c>
      <c r="G22" s="1033">
        <f t="shared" si="0"/>
        <v>-49</v>
      </c>
      <c r="H22" s="1034">
        <f t="shared" si="0"/>
        <v>0</v>
      </c>
      <c r="I22" s="1034">
        <f t="shared" si="0"/>
        <v>14</v>
      </c>
      <c r="J22" s="1035">
        <f t="shared" si="0"/>
        <v>1635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398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905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1770</v>
      </c>
      <c r="C25" s="880" t="s">
        <v>885</v>
      </c>
      <c r="D25" s="880"/>
      <c r="E25" s="938">
        <f>+E26+E30+E31+E32+E33</f>
        <v>0</v>
      </c>
      <c r="F25" s="938">
        <f>+F26+F30+F31+F32+F33</f>
        <v>1600</v>
      </c>
      <c r="G25" s="1042">
        <f aca="true" t="shared" si="2" ref="G25:M25">+G26+G30+G31+G32+G33</f>
        <v>-49</v>
      </c>
      <c r="H25" s="1043">
        <f>+H26+H30+H31+H32+H33</f>
        <v>0</v>
      </c>
      <c r="I25" s="1043">
        <f>+I26+I30+I31+I32+I33</f>
        <v>14</v>
      </c>
      <c r="J25" s="1044">
        <f>+J26+J30+J31+J32+J33</f>
        <v>1635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885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907</v>
      </c>
      <c r="C26" s="882" t="s">
        <v>886</v>
      </c>
      <c r="D26" s="882"/>
      <c r="E26" s="937">
        <f>OTCHET!E72</f>
        <v>0</v>
      </c>
      <c r="F26" s="937">
        <f t="shared" si="1"/>
        <v>1635</v>
      </c>
      <c r="G26" s="1045">
        <f>OTCHET!G72</f>
        <v>0</v>
      </c>
      <c r="H26" s="1046">
        <f>OTCHET!H72</f>
        <v>0</v>
      </c>
      <c r="I26" s="1046">
        <f>OTCHET!I72</f>
        <v>0</v>
      </c>
      <c r="J26" s="1047">
        <f>OTCHET!J72</f>
        <v>1635</v>
      </c>
      <c r="K26" s="496"/>
      <c r="L26" s="496"/>
      <c r="M26" s="496"/>
      <c r="N26" s="1019"/>
      <c r="O26" s="1174" t="s">
        <v>886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1879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0</v>
      </c>
      <c r="F28" s="997">
        <f t="shared" si="1"/>
        <v>0</v>
      </c>
      <c r="G28" s="1051">
        <f>OTCHET!G75</f>
        <v>0</v>
      </c>
      <c r="H28" s="1052">
        <f>OTCHET!H75</f>
        <v>0</v>
      </c>
      <c r="I28" s="1052">
        <f>OTCHET!I75</f>
        <v>0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908</v>
      </c>
      <c r="C29" s="930" t="s">
        <v>26</v>
      </c>
      <c r="D29" s="929"/>
      <c r="E29" s="998">
        <f>+OTCHET!E76+OTCHET!E77</f>
        <v>0</v>
      </c>
      <c r="F29" s="998">
        <f t="shared" si="1"/>
        <v>1635</v>
      </c>
      <c r="G29" s="1054">
        <f>+OTCHET!G76+OTCHET!G77</f>
        <v>0</v>
      </c>
      <c r="H29" s="1055">
        <f>+OTCHET!H76+OTCHET!H77</f>
        <v>0</v>
      </c>
      <c r="I29" s="1055">
        <f>+OTCHET!I76+OTCHET!I77</f>
        <v>0</v>
      </c>
      <c r="J29" s="1056">
        <f>+OTCHET!J76+OTCHET!J77</f>
        <v>1635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909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887</v>
      </c>
      <c r="D31" s="916"/>
      <c r="E31" s="932">
        <f>OTCHET!E105</f>
        <v>0</v>
      </c>
      <c r="F31" s="932">
        <f t="shared" si="1"/>
        <v>0</v>
      </c>
      <c r="G31" s="1060">
        <f>OTCHET!G105</f>
        <v>0</v>
      </c>
      <c r="H31" s="1061">
        <f>OTCHET!H105</f>
        <v>0</v>
      </c>
      <c r="I31" s="1061">
        <f>OTCHET!I105</f>
        <v>0</v>
      </c>
      <c r="J31" s="1062">
        <f>OTCHET!J105</f>
        <v>0</v>
      </c>
      <c r="K31" s="497"/>
      <c r="L31" s="497"/>
      <c r="M31" s="497"/>
      <c r="N31" s="1019"/>
      <c r="O31" s="1176" t="s">
        <v>887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1008</v>
      </c>
      <c r="D32" s="916"/>
      <c r="E32" s="932">
        <f>OTCHET!E109+OTCHET!E116+OTCHET!E132+OTCHET!E133</f>
        <v>0</v>
      </c>
      <c r="F32" s="932">
        <f t="shared" si="1"/>
        <v>-35</v>
      </c>
      <c r="G32" s="1060">
        <f>OTCHET!G109+OTCHET!G116+OTCHET!G132+OTCHET!G133</f>
        <v>-49</v>
      </c>
      <c r="H32" s="1061">
        <f>OTCHET!H109+OTCHET!H116+OTCHET!H132+OTCHET!H133</f>
        <v>0</v>
      </c>
      <c r="I32" s="1061">
        <f>OTCHET!I109+OTCHET!I116+OTCHET!I132+OTCHET!I133</f>
        <v>14</v>
      </c>
      <c r="J32" s="1062">
        <f>OTCHET!J109+OTCHET!J116+OTCHET!J132+OTCHET!J133</f>
        <v>0</v>
      </c>
      <c r="K32" s="499"/>
      <c r="L32" s="499"/>
      <c r="M32" s="499"/>
      <c r="N32" s="1019"/>
      <c r="O32" s="1176" t="s">
        <v>1008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935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888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888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1415</v>
      </c>
      <c r="C37" s="913" t="s">
        <v>399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399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915</v>
      </c>
      <c r="C38" s="946" t="s">
        <v>892</v>
      </c>
      <c r="D38" s="947"/>
      <c r="E38" s="948">
        <f aca="true" t="shared" si="3" ref="E38:J38">SUM(E39:E53)-E44-E46-E51-E52</f>
        <v>2348790</v>
      </c>
      <c r="F38" s="948">
        <f t="shared" si="3"/>
        <v>1185489</v>
      </c>
      <c r="G38" s="1075">
        <f t="shared" si="3"/>
        <v>961882</v>
      </c>
      <c r="H38" s="1076">
        <f t="shared" si="3"/>
        <v>0</v>
      </c>
      <c r="I38" s="1076">
        <f t="shared" si="3"/>
        <v>16098</v>
      </c>
      <c r="J38" s="1077">
        <f t="shared" si="3"/>
        <v>207509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892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927</v>
      </c>
      <c r="C39" s="919" t="s">
        <v>889</v>
      </c>
      <c r="D39" s="939"/>
      <c r="E39" s="931">
        <f>OTCHET!E182</f>
        <v>1161000</v>
      </c>
      <c r="F39" s="931">
        <f t="shared" si="1"/>
        <v>546007</v>
      </c>
      <c r="G39" s="1036">
        <f>OTCHET!G182</f>
        <v>431078</v>
      </c>
      <c r="H39" s="1037">
        <f>OTCHET!H182</f>
        <v>0</v>
      </c>
      <c r="I39" s="1037">
        <f>OTCHET!I182</f>
        <v>0</v>
      </c>
      <c r="J39" s="1038">
        <f>OTCHET!J182</f>
        <v>114929</v>
      </c>
      <c r="K39" s="496"/>
      <c r="L39" s="496"/>
      <c r="M39" s="496"/>
      <c r="N39" s="1021"/>
      <c r="O39" s="1171" t="s">
        <v>889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916</v>
      </c>
      <c r="C40" s="920" t="s">
        <v>890</v>
      </c>
      <c r="D40" s="940"/>
      <c r="E40" s="932">
        <f>OTCHET!E185</f>
        <v>39516</v>
      </c>
      <c r="F40" s="932">
        <f t="shared" si="1"/>
        <v>22340</v>
      </c>
      <c r="G40" s="1060">
        <f>OTCHET!G185</f>
        <v>20505</v>
      </c>
      <c r="H40" s="1061">
        <f>OTCHET!H185</f>
        <v>0</v>
      </c>
      <c r="I40" s="1061">
        <f>OTCHET!I185</f>
        <v>0</v>
      </c>
      <c r="J40" s="1062">
        <f>OTCHET!J185</f>
        <v>1835</v>
      </c>
      <c r="K40" s="497"/>
      <c r="L40" s="497"/>
      <c r="M40" s="497"/>
      <c r="N40" s="1021"/>
      <c r="O40" s="1176" t="s">
        <v>890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936</v>
      </c>
      <c r="D41" s="940"/>
      <c r="E41" s="932">
        <f>+OTCHET!E191+OTCHET!E197</f>
        <v>200274</v>
      </c>
      <c r="F41" s="932">
        <f t="shared" si="1"/>
        <v>91628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91628</v>
      </c>
      <c r="K41" s="497"/>
      <c r="L41" s="497"/>
      <c r="M41" s="497"/>
      <c r="N41" s="1021"/>
      <c r="O41" s="1176" t="s">
        <v>936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1749</v>
      </c>
      <c r="C42" s="920" t="s">
        <v>1768</v>
      </c>
      <c r="D42" s="940"/>
      <c r="E42" s="932">
        <f>+OTCHET!E198+OTCHET!E216+OTCHET!E263</f>
        <v>918000</v>
      </c>
      <c r="F42" s="932">
        <f t="shared" si="1"/>
        <v>518714</v>
      </c>
      <c r="G42" s="1060">
        <f>+OTCHET!G198+OTCHET!G216+OTCHET!G263</f>
        <v>503499</v>
      </c>
      <c r="H42" s="1061">
        <f>+OTCHET!H198+OTCHET!H216+OTCHET!H263</f>
        <v>0</v>
      </c>
      <c r="I42" s="1061">
        <f>+OTCHET!I198+OTCHET!I216+OTCHET!I263</f>
        <v>16098</v>
      </c>
      <c r="J42" s="1062">
        <f>+OTCHET!J198+OTCHET!J216+OTCHET!J263</f>
        <v>-883</v>
      </c>
      <c r="K42" s="497"/>
      <c r="L42" s="497"/>
      <c r="M42" s="497"/>
      <c r="N42" s="1021"/>
      <c r="O42" s="1176" t="s">
        <v>1768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917</v>
      </c>
      <c r="C43" s="941" t="s">
        <v>891</v>
      </c>
      <c r="D43" s="943"/>
      <c r="E43" s="934">
        <f>+OTCHET!E220+OTCHET!E226+OTCHET!E229+OTCHET!E230+OTCHET!E231+OTCHET!E232+OTCHET!E233</f>
        <v>0</v>
      </c>
      <c r="F43" s="934">
        <f t="shared" si="1"/>
        <v>0</v>
      </c>
      <c r="G43" s="1039">
        <f>+OTCHET!G220+OTCHET!G226+OTCHET!G229+OTCHET!G230+OTCHET!G231+OTCHET!G232+OTCHET!G233</f>
        <v>0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891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939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918</v>
      </c>
      <c r="C45" s="950" t="s">
        <v>1769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1769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1111</v>
      </c>
      <c r="C46" s="952" t="s">
        <v>1117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1117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1112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1113</v>
      </c>
      <c r="C48" s="920" t="s">
        <v>47</v>
      </c>
      <c r="D48" s="940"/>
      <c r="E48" s="932">
        <f>OTCHET!E267+OTCHET!E268+OTCHET!E276+OTCHET!E279</f>
        <v>30000</v>
      </c>
      <c r="F48" s="932">
        <f t="shared" si="1"/>
        <v>6800</v>
      </c>
      <c r="G48" s="1060">
        <f>OTCHET!G267+OTCHET!G268+OTCHET!G276+OTCHET!G279</f>
        <v>6800</v>
      </c>
      <c r="H48" s="1061">
        <f>OTCHET!H267+OTCHET!H268+OTCHET!H276+OTCHET!H279</f>
        <v>0</v>
      </c>
      <c r="I48" s="1061">
        <f>OTCHET!I267+OTCHET!I268+OTCHET!I276+OTCHET!I279</f>
        <v>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1114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1115</v>
      </c>
      <c r="C50" s="944" t="s">
        <v>1004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1004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938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1116</v>
      </c>
      <c r="C53" s="879" t="s">
        <v>937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937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400</v>
      </c>
      <c r="C54" s="970" t="s">
        <v>188</v>
      </c>
      <c r="D54" s="970"/>
      <c r="E54" s="971">
        <f aca="true" t="shared" si="4" ref="E54:J54">+E55+E56+E60</f>
        <v>2348790</v>
      </c>
      <c r="F54" s="971">
        <f t="shared" si="4"/>
        <v>1185402</v>
      </c>
      <c r="G54" s="1093">
        <f t="shared" si="4"/>
        <v>979528</v>
      </c>
      <c r="H54" s="1094">
        <f t="shared" si="4"/>
        <v>0</v>
      </c>
      <c r="I54" s="972">
        <f t="shared" si="4"/>
        <v>0</v>
      </c>
      <c r="J54" s="1095">
        <f t="shared" si="4"/>
        <v>205874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401</v>
      </c>
      <c r="C55" s="950" t="s">
        <v>1007</v>
      </c>
      <c r="D55" s="949"/>
      <c r="E55" s="965">
        <f>+OTCHET!E349+OTCHET!E363+OTCHET!E376</f>
        <v>2347000</v>
      </c>
      <c r="F55" s="965">
        <f t="shared" si="1"/>
        <v>975249</v>
      </c>
      <c r="G55" s="1096">
        <f>+OTCHET!G349+OTCHET!G363+OTCHET!G376</f>
        <v>975249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1007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919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1790</v>
      </c>
      <c r="F56" s="961">
        <f t="shared" si="1"/>
        <v>4279</v>
      </c>
      <c r="G56" s="1099">
        <f>+OTCHET!G371+OTCHET!G379+OTCHET!G384+OTCHET!G387+OTCHET!G390+OTCHET!G393+OTCHET!G394+OTCHET!G397+OTCHET!G410+OTCHET!G411+OTCHET!G412+OTCHET!G413+OTCHET!G414</f>
        <v>4279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0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1009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1361</v>
      </c>
      <c r="C60" s="913" t="s">
        <v>893</v>
      </c>
      <c r="D60" s="942"/>
      <c r="E60" s="914">
        <f>OTCHET!E400</f>
        <v>0</v>
      </c>
      <c r="F60" s="914">
        <f t="shared" si="1"/>
        <v>205874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205874</v>
      </c>
      <c r="K60" s="509"/>
      <c r="L60" s="509"/>
      <c r="M60" s="509"/>
      <c r="N60" s="1020"/>
      <c r="O60" s="1180" t="s">
        <v>893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1878</v>
      </c>
      <c r="C62" s="1001"/>
      <c r="D62" s="1001"/>
      <c r="E62" s="1028">
        <f aca="true" t="shared" si="5" ref="E62:J62">+E22-E38+E54-E61</f>
        <v>0</v>
      </c>
      <c r="F62" s="1028">
        <f t="shared" si="5"/>
        <v>1513</v>
      </c>
      <c r="G62" s="1111">
        <f t="shared" si="5"/>
        <v>17597</v>
      </c>
      <c r="H62" s="1112">
        <f t="shared" si="5"/>
        <v>0</v>
      </c>
      <c r="I62" s="1112">
        <f t="shared" si="5"/>
        <v>-16084</v>
      </c>
      <c r="J62" s="1113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920</v>
      </c>
      <c r="D64" s="999"/>
      <c r="E64" s="1029">
        <f>SUM(+E66+E74+E75+E82+E83+E84+E87+E88+E89+E90+E91+E92+E93)</f>
        <v>0</v>
      </c>
      <c r="F64" s="1029">
        <f>SUM(+F66+F74+F75+F82+F83+F84+F87+F88+F89+F90+F91+F92+F93)</f>
        <v>-1513</v>
      </c>
      <c r="G64" s="1114">
        <f aca="true" t="shared" si="7" ref="G64:L64">SUM(+G66+G74+G75+G82+G83+G84+G87+G88+G89+G90+G91+G92+G93)</f>
        <v>-17597</v>
      </c>
      <c r="H64" s="1115">
        <f>SUM(+H66+H74+H75+H82+H83+H84+H87+H88+H89+H90+H91+H92+H93)</f>
        <v>0</v>
      </c>
      <c r="I64" s="1115">
        <f>SUM(+I66+I74+I75+I82+I83+I84+I87+I88+I89+I90+I91+I92+I93)</f>
        <v>16084</v>
      </c>
      <c r="J64" s="1116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920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921</v>
      </c>
      <c r="C66" s="941" t="s">
        <v>940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940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922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923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924</v>
      </c>
      <c r="C69" s="985" t="s">
        <v>894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894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1901</v>
      </c>
      <c r="C70" s="985" t="s">
        <v>895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895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925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928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926</v>
      </c>
      <c r="C74" s="950" t="s">
        <v>896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896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929</v>
      </c>
      <c r="C75" s="941" t="s">
        <v>941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941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930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931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1880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1006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1005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897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897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1881</v>
      </c>
      <c r="C83" s="920" t="s">
        <v>898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898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904</v>
      </c>
      <c r="C84" s="941" t="s">
        <v>1417</v>
      </c>
      <c r="D84" s="943"/>
      <c r="E84" s="962">
        <f>+E85+E86</f>
        <v>0</v>
      </c>
      <c r="F84" s="962">
        <f>+F85+F86</f>
        <v>0</v>
      </c>
      <c r="G84" s="1102">
        <f aca="true" t="shared" si="10" ref="G84:M84">+G85+G86</f>
        <v>0</v>
      </c>
      <c r="H84" s="1103">
        <f>+H85+H86</f>
        <v>0</v>
      </c>
      <c r="I84" s="1103">
        <f>+I85+I86</f>
        <v>0</v>
      </c>
      <c r="J84" s="1104">
        <f>+J85+J86</f>
        <v>0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1417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903</v>
      </c>
      <c r="C85" s="983" t="s">
        <v>1418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1418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933</v>
      </c>
      <c r="C86" s="990" t="s">
        <v>403</v>
      </c>
      <c r="D86" s="992"/>
      <c r="E86" s="989">
        <f>+OTCHET!E509+OTCHET!E512+OTCHET!E532</f>
        <v>0</v>
      </c>
      <c r="F86" s="989">
        <f t="shared" si="1"/>
        <v>0</v>
      </c>
      <c r="G86" s="1126">
        <f>+OTCHET!G509+OTCHET!G512+OTCHET!G532</f>
        <v>0</v>
      </c>
      <c r="H86" s="1127">
        <f>+OTCHET!H509+OTCHET!H512+OTCHET!H532</f>
        <v>0</v>
      </c>
      <c r="I86" s="1127">
        <f>+OTCHET!I509+OTCHET!I512+OTCHET!I532</f>
        <v>0</v>
      </c>
      <c r="J86" s="1128">
        <f>+OTCHET!J509+OTCHET!J512+OTCHET!J532</f>
        <v>0</v>
      </c>
      <c r="K86" s="978"/>
      <c r="L86" s="978"/>
      <c r="M86" s="978"/>
      <c r="N86" s="1020"/>
      <c r="O86" s="1199" t="s">
        <v>403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1362</v>
      </c>
      <c r="C87" s="950" t="s">
        <v>899</v>
      </c>
      <c r="D87" s="982"/>
      <c r="E87" s="965">
        <f>OTCHET!E519</f>
        <v>0</v>
      </c>
      <c r="F87" s="965">
        <f aca="true" t="shared" si="11" ref="F87:F94">+G87+H87+I87+J87</f>
        <v>0</v>
      </c>
      <c r="G87" s="1096">
        <f>OTCHET!G519</f>
        <v>0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899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902</v>
      </c>
      <c r="C88" s="920" t="s">
        <v>41</v>
      </c>
      <c r="D88" s="940"/>
      <c r="E88" s="961">
        <f>+OTCHET!E555+OTCHET!E556+OTCHET!E557+OTCHET!E558+OTCHET!E559+OTCHET!E560</f>
        <v>0</v>
      </c>
      <c r="F88" s="961">
        <f t="shared" si="11"/>
        <v>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901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-1513</v>
      </c>
      <c r="G89" s="1060">
        <f>+OTCHET!G561+OTCHET!G562+OTCHET!G563+OTCHET!G564+OTCHET!G565+OTCHET!G566+OTCHET!G567</f>
        <v>0</v>
      </c>
      <c r="H89" s="1061">
        <f>+OTCHET!H561+OTCHET!H562+OTCHET!H563+OTCHET!H564+OTCHET!H565+OTCHET!H566+OTCHET!H567</f>
        <v>0</v>
      </c>
      <c r="I89" s="1061">
        <f>+OTCHET!I561+OTCHET!I562+OTCHET!I563+OTCHET!I564+OTCHET!I565+OTCHET!I566+OTCHET!I567</f>
        <v>-1513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900</v>
      </c>
      <c r="C90" s="920" t="s">
        <v>43</v>
      </c>
      <c r="D90" s="977"/>
      <c r="E90" s="932">
        <f>+OTCHET!E568</f>
        <v>0</v>
      </c>
      <c r="F90" s="932">
        <f t="shared" si="11"/>
        <v>0</v>
      </c>
      <c r="G90" s="1060">
        <f>+OTCHET!G568</f>
        <v>0</v>
      </c>
      <c r="H90" s="1061">
        <f>+OTCHET!H568</f>
        <v>0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0</v>
      </c>
      <c r="F91" s="932">
        <f t="shared" si="11"/>
        <v>0</v>
      </c>
      <c r="G91" s="1060">
        <f>+OTCHET!G575+OTCHET!G576</f>
        <v>0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0</v>
      </c>
      <c r="G92" s="1060">
        <f>+OTCHET!G577+OTCHET!G578</f>
        <v>0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1883</v>
      </c>
      <c r="C93" s="941" t="s">
        <v>934</v>
      </c>
      <c r="D93" s="941"/>
      <c r="E93" s="934">
        <f>OTCHET!E579</f>
        <v>0</v>
      </c>
      <c r="F93" s="934">
        <f t="shared" si="11"/>
        <v>0</v>
      </c>
      <c r="G93" s="1039">
        <f>OTCHET!G579</f>
        <v>-17597</v>
      </c>
      <c r="H93" s="1040">
        <f>OTCHET!H579</f>
        <v>0</v>
      </c>
      <c r="I93" s="1040">
        <f>OTCHET!I579</f>
        <v>17597</v>
      </c>
      <c r="J93" s="1041">
        <f>OTCHET!J579</f>
        <v>0</v>
      </c>
      <c r="K93" s="979"/>
      <c r="L93" s="979"/>
      <c r="M93" s="979"/>
      <c r="N93" s="1020"/>
      <c r="O93" s="1172" t="s">
        <v>934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1119</v>
      </c>
      <c r="C94" s="993" t="s">
        <v>1118</v>
      </c>
      <c r="D94" s="993"/>
      <c r="E94" s="994">
        <f>+OTCHET!E582</f>
        <v>0</v>
      </c>
      <c r="F94" s="994">
        <f t="shared" si="11"/>
        <v>0</v>
      </c>
      <c r="G94" s="1129">
        <f>+OTCHET!G582</f>
        <v>0</v>
      </c>
      <c r="H94" s="1130">
        <f>+OTCHET!H582</f>
        <v>0</v>
      </c>
      <c r="I94" s="1130">
        <f>+OTCHET!I582</f>
        <v>0</v>
      </c>
      <c r="J94" s="1131">
        <f>+OTCHET!J582</f>
        <v>0</v>
      </c>
      <c r="K94" s="980"/>
      <c r="L94" s="980"/>
      <c r="M94" s="980"/>
      <c r="N94" s="1020"/>
      <c r="O94" s="1200" t="s">
        <v>1118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880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881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882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883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884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882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883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zh.bikova@ombudsman.bg</v>
      </c>
      <c r="C105" s="905"/>
      <c r="D105" s="905"/>
      <c r="E105" s="1224"/>
      <c r="F105" s="480"/>
      <c r="G105" s="1461" t="str">
        <f>+OTCHET!E593</f>
        <v>02/8106 935</v>
      </c>
      <c r="H105" s="1461">
        <f>+OTCHET!F593</f>
        <v>895561938</v>
      </c>
      <c r="I105" s="1462"/>
      <c r="J105" s="1463">
        <f>+OTCHET!B593</f>
        <v>8072015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1908</v>
      </c>
      <c r="C106" s="1464"/>
      <c r="D106" s="1464"/>
      <c r="E106" s="1465"/>
      <c r="F106" s="1465"/>
      <c r="G106" s="1654" t="s">
        <v>1907</v>
      </c>
      <c r="H106" s="1654"/>
      <c r="I106" s="1466"/>
      <c r="J106" s="1238" t="s">
        <v>1906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1888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3" t="str">
        <f>+OTCHET!D591</f>
        <v>Живка Бикова-Пенева</v>
      </c>
      <c r="F108" s="1653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1845</v>
      </c>
      <c r="C111" s="905"/>
      <c r="D111" s="905"/>
      <c r="E111" s="1467"/>
      <c r="F111" s="1467"/>
      <c r="G111" s="890"/>
      <c r="H111" s="1222" t="s">
        <v>1903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3" t="str">
        <f>+OTCHET!G588</f>
        <v>Живка Бикова</v>
      </c>
      <c r="F112" s="1653"/>
      <c r="G112" s="1469"/>
      <c r="H112" s="890"/>
      <c r="I112" s="1653" t="str">
        <f>+OTCHET!G591</f>
        <v>Константин Пенчев</v>
      </c>
      <c r="J112" s="1653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102" operator="notEqual" stopIfTrue="1">
      <formula>0</formula>
    </cfRule>
  </conditionalFormatting>
  <conditionalFormatting sqref="E103:J103">
    <cfRule type="cellIs" priority="17" dxfId="102" operator="notEqual" stopIfTrue="1">
      <formula>0</formula>
    </cfRule>
  </conditionalFormatting>
  <conditionalFormatting sqref="G105:H105 B105">
    <cfRule type="cellIs" priority="15" dxfId="103" operator="equal" stopIfTrue="1">
      <formula>0</formula>
    </cfRule>
  </conditionalFormatting>
  <conditionalFormatting sqref="I112 E108">
    <cfRule type="cellIs" priority="14" dxfId="104" operator="equal" stopIfTrue="1">
      <formula>0</formula>
    </cfRule>
  </conditionalFormatting>
  <conditionalFormatting sqref="J105">
    <cfRule type="cellIs" priority="13" dxfId="105" operator="equal" stopIfTrue="1">
      <formula>0</formula>
    </cfRule>
  </conditionalFormatting>
  <conditionalFormatting sqref="E112:F112">
    <cfRule type="cellIs" priority="12" dxfId="104" operator="equal" stopIfTrue="1">
      <formula>0</formula>
    </cfRule>
  </conditionalFormatting>
  <conditionalFormatting sqref="E15">
    <cfRule type="cellIs" priority="7" dxfId="106" operator="equal" stopIfTrue="1">
      <formula>98</formula>
    </cfRule>
    <cfRule type="cellIs" priority="8" dxfId="107" operator="equal" stopIfTrue="1">
      <formula>96</formula>
    </cfRule>
    <cfRule type="cellIs" priority="9" dxfId="108" operator="equal" stopIfTrue="1">
      <formula>42</formula>
    </cfRule>
    <cfRule type="cellIs" priority="10" dxfId="109" operator="equal" stopIfTrue="1">
      <formula>97</formula>
    </cfRule>
    <cfRule type="cellIs" priority="11" dxfId="110" operator="equal" stopIfTrue="1">
      <formula>33</formula>
    </cfRule>
  </conditionalFormatting>
  <conditionalFormatting sqref="F15">
    <cfRule type="cellIs" priority="2" dxfId="110" operator="equal" stopIfTrue="1">
      <formula>"Чужди средства"</formula>
    </cfRule>
    <cfRule type="cellIs" priority="3" dxfId="109" operator="equal" stopIfTrue="1">
      <formula>"СЕС - ДМП"</formula>
    </cfRule>
    <cfRule type="cellIs" priority="4" dxfId="108" operator="equal" stopIfTrue="1">
      <formula>"СЕС - РА"</formula>
    </cfRule>
    <cfRule type="cellIs" priority="5" dxfId="107" operator="equal" stopIfTrue="1">
      <formula>"СЕС - ДЕС"</formula>
    </cfRule>
    <cfRule type="cellIs" priority="6" dxfId="106" operator="equal" stopIfTrue="1">
      <formula>"СЕС - КСФ"</formula>
    </cfRule>
  </conditionalFormatting>
  <conditionalFormatting sqref="B103">
    <cfRule type="cellIs" priority="1" dxfId="11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1360</v>
      </c>
      <c r="H1" s="44" t="s">
        <v>394</v>
      </c>
      <c r="I1" s="44" t="s">
        <v>394</v>
      </c>
      <c r="J1" s="44" t="s">
        <v>394</v>
      </c>
      <c r="K1" s="47" t="s">
        <v>1324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1010</v>
      </c>
      <c r="F5" s="45" t="s">
        <v>1010</v>
      </c>
      <c r="K5" s="181">
        <v>1</v>
      </c>
    </row>
    <row r="6" spans="3:11" ht="21">
      <c r="C6" s="50"/>
      <c r="D6" s="51"/>
      <c r="E6" s="49"/>
      <c r="F6" s="45" t="s">
        <v>1010</v>
      </c>
      <c r="K6" s="181">
        <v>1</v>
      </c>
    </row>
    <row r="7" spans="2:11" ht="42" customHeight="1">
      <c r="B7" s="1661" t="str">
        <f>OTCHET!B7</f>
        <v>ОТЧЕТНИ ДАННИ ПО ЕБК ЗА ИЗПЪЛНЕНИЕТО НА БЮДЖЕТА</v>
      </c>
      <c r="C7" s="1662"/>
      <c r="D7" s="1662"/>
      <c r="F7" s="52"/>
      <c r="K7" s="181">
        <v>1</v>
      </c>
    </row>
    <row r="8" spans="3:11" ht="21">
      <c r="C8" s="50"/>
      <c r="D8" s="51"/>
      <c r="E8" s="52" t="s">
        <v>1011</v>
      </c>
      <c r="F8" s="52" t="s">
        <v>878</v>
      </c>
      <c r="K8" s="181">
        <v>1</v>
      </c>
    </row>
    <row r="9" spans="2:11" ht="36.75" customHeight="1" thickBot="1">
      <c r="B9" s="1663">
        <f>OTCHET!B9</f>
        <v>0</v>
      </c>
      <c r="C9" s="1664"/>
      <c r="D9" s="1664"/>
      <c r="E9" s="53">
        <f>OTCHET!$E9</f>
        <v>42005</v>
      </c>
      <c r="F9" s="54">
        <f>OTCHET!$F9</f>
        <v>42185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63" t="str">
        <f>OTCHET!B12</f>
        <v>Омбудсман</v>
      </c>
      <c r="C12" s="1664"/>
      <c r="D12" s="1664"/>
      <c r="E12" s="52" t="s">
        <v>1012</v>
      </c>
      <c r="F12" s="57" t="str">
        <f>OTCHET!$F12</f>
        <v>4000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1013</v>
      </c>
      <c r="F13" s="59" t="s">
        <v>1010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1014</v>
      </c>
      <c r="K18" s="181">
        <v>1</v>
      </c>
    </row>
    <row r="19" spans="1:11" ht="21.75" thickBot="1">
      <c r="A19" s="60"/>
      <c r="B19" s="61"/>
      <c r="C19" s="1669" t="s">
        <v>1015</v>
      </c>
      <c r="D19" s="1670"/>
      <c r="E19" s="62" t="s">
        <v>1016</v>
      </c>
      <c r="F19" s="342" t="s">
        <v>1017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932</v>
      </c>
      <c r="C20" s="1671" t="s">
        <v>1325</v>
      </c>
      <c r="D20" s="1672"/>
      <c r="E20" s="64">
        <v>2015</v>
      </c>
      <c r="F20" s="175" t="s">
        <v>1307</v>
      </c>
      <c r="G20" s="175" t="s">
        <v>1358</v>
      </c>
      <c r="H20" s="175" t="s">
        <v>1359</v>
      </c>
      <c r="I20" s="343" t="s">
        <v>1750</v>
      </c>
      <c r="J20" s="344" t="s">
        <v>1751</v>
      </c>
      <c r="K20" s="182">
        <v>1</v>
      </c>
    </row>
    <row r="21" spans="2:11" ht="21.75" thickBot="1">
      <c r="B21" s="65"/>
      <c r="C21" s="1751" t="s">
        <v>1019</v>
      </c>
      <c r="D21" s="1712"/>
      <c r="E21" s="17" t="s">
        <v>396</v>
      </c>
      <c r="F21" s="17" t="s">
        <v>397</v>
      </c>
      <c r="G21" s="17" t="s">
        <v>1322</v>
      </c>
      <c r="H21" s="211" t="s">
        <v>1323</v>
      </c>
      <c r="I21" s="17" t="s">
        <v>1294</v>
      </c>
      <c r="J21" s="211" t="s">
        <v>1752</v>
      </c>
      <c r="K21" s="182">
        <v>1</v>
      </c>
    </row>
    <row r="22" spans="1:11" s="67" customFormat="1" ht="21">
      <c r="A22" s="67">
        <v>5</v>
      </c>
      <c r="B22" s="68">
        <v>100</v>
      </c>
      <c r="C22" s="1665" t="s">
        <v>1020</v>
      </c>
      <c r="D22" s="1666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59" t="s">
        <v>1024</v>
      </c>
      <c r="D23" s="1660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67" t="s">
        <v>1029</v>
      </c>
      <c r="D24" s="1668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59" t="s">
        <v>1747</v>
      </c>
      <c r="D25" s="1660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59" t="s">
        <v>1037</v>
      </c>
      <c r="D26" s="1660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59" t="s">
        <v>1326</v>
      </c>
      <c r="D27" s="1660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59" t="s">
        <v>1048</v>
      </c>
      <c r="D28" s="1660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59" t="s">
        <v>1051</v>
      </c>
      <c r="D29" s="1660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59" t="s">
        <v>1054</v>
      </c>
      <c r="D30" s="1660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59" t="s">
        <v>1055</v>
      </c>
      <c r="D31" s="1660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59" t="s">
        <v>1062</v>
      </c>
      <c r="D32" s="1660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59" t="s">
        <v>1063</v>
      </c>
      <c r="D33" s="1660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59" t="s">
        <v>1064</v>
      </c>
      <c r="D34" s="1660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59" t="s">
        <v>1065</v>
      </c>
      <c r="D35" s="1660"/>
      <c r="E35" s="186">
        <f>OTCHET!$E72</f>
        <v>0</v>
      </c>
      <c r="F35" s="186">
        <f>OTCHET!$F72</f>
        <v>1635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1635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73" t="s">
        <v>1080</v>
      </c>
      <c r="D36" s="1674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73" t="s">
        <v>483</v>
      </c>
      <c r="D37" s="1674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59" t="s">
        <v>484</v>
      </c>
      <c r="D38" s="1660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59" t="s">
        <v>1097</v>
      </c>
      <c r="D39" s="1660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59" t="s">
        <v>1100</v>
      </c>
      <c r="D40" s="1660"/>
      <c r="E40" s="186">
        <f>OTCHET!$E109</f>
        <v>0</v>
      </c>
      <c r="F40" s="186">
        <f>OTCHET!$F109</f>
        <v>14</v>
      </c>
      <c r="G40" s="72">
        <f>OTCHET!$G109</f>
        <v>0</v>
      </c>
      <c r="H40" s="72">
        <f>OTCHET!$H109</f>
        <v>0</v>
      </c>
      <c r="I40" s="72">
        <f>OTCHET!$I109</f>
        <v>14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59" t="s">
        <v>1105</v>
      </c>
      <c r="D41" s="1660"/>
      <c r="E41" s="186">
        <f>OTCHET!$E116</f>
        <v>0</v>
      </c>
      <c r="F41" s="186">
        <f>OTCHET!$F116</f>
        <v>-49</v>
      </c>
      <c r="G41" s="72">
        <f>OTCHET!$G116</f>
        <v>-49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  <v>1</v>
      </c>
    </row>
    <row r="42" spans="1:31" s="81" customFormat="1" ht="21.75" thickBot="1">
      <c r="A42" s="78">
        <v>515</v>
      </c>
      <c r="B42" s="71">
        <v>4000</v>
      </c>
      <c r="C42" s="79" t="s">
        <v>1109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59" t="s">
        <v>663</v>
      </c>
      <c r="D43" s="1660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59" t="s">
        <v>664</v>
      </c>
      <c r="D44" s="1660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665</v>
      </c>
      <c r="C45" s="1659" t="s">
        <v>14</v>
      </c>
      <c r="D45" s="1660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59" t="s">
        <v>17</v>
      </c>
      <c r="D46" s="1660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59" t="s">
        <v>800</v>
      </c>
      <c r="D47" s="1660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80" t="s">
        <v>801</v>
      </c>
      <c r="D48" s="1681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667</v>
      </c>
      <c r="E49" s="87">
        <f>OTCHET!$E164</f>
        <v>0</v>
      </c>
      <c r="F49" s="87">
        <f>OTCHET!$F164</f>
        <v>1600</v>
      </c>
      <c r="G49" s="87">
        <f>OTCHET!$G164</f>
        <v>-49</v>
      </c>
      <c r="H49" s="87">
        <f>OTCHET!$H164</f>
        <v>0</v>
      </c>
      <c r="I49" s="87">
        <f>OTCHET!$I164</f>
        <v>14</v>
      </c>
      <c r="J49" s="87">
        <f>OTCHET!$J164</f>
        <v>1635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82" t="str">
        <f>$B$7</f>
        <v>ОТЧЕТНИ ДАННИ ПО ЕБК ЗА ИЗПЪЛНЕНИЕТО НА БЮДЖЕТА</v>
      </c>
      <c r="C54" s="1683"/>
      <c r="D54" s="1683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1011</v>
      </c>
      <c r="F55" s="94" t="s">
        <v>878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75">
        <f>$B$9</f>
        <v>0</v>
      </c>
      <c r="C56" s="1676"/>
      <c r="D56" s="1676"/>
      <c r="E56" s="96">
        <f>$E$9</f>
        <v>42005</v>
      </c>
      <c r="F56" s="97">
        <f>$F$9</f>
        <v>42185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75" t="str">
        <f>$B$12</f>
        <v>Омбудсман</v>
      </c>
      <c r="C59" s="1676"/>
      <c r="D59" s="1676"/>
      <c r="E59" s="93" t="s">
        <v>1012</v>
      </c>
      <c r="F59" s="100" t="str">
        <f>$F$12</f>
        <v>4000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1013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1014</v>
      </c>
      <c r="K62" s="183">
        <v>1</v>
      </c>
      <c r="L62" s="88"/>
    </row>
    <row r="63" spans="2:15" s="60" customFormat="1" ht="21" customHeight="1" thickBot="1">
      <c r="B63" s="101"/>
      <c r="C63" s="1691" t="s">
        <v>915</v>
      </c>
      <c r="D63" s="1692"/>
      <c r="E63" s="62" t="s">
        <v>1016</v>
      </c>
      <c r="F63" s="342" t="s">
        <v>1017</v>
      </c>
      <c r="G63" s="204"/>
      <c r="H63" s="204"/>
      <c r="I63" s="204"/>
      <c r="J63" s="66"/>
      <c r="K63" s="183">
        <v>1</v>
      </c>
      <c r="L63" s="1677" t="s">
        <v>1758</v>
      </c>
      <c r="M63" s="1677" t="s">
        <v>1759</v>
      </c>
      <c r="N63" s="1677" t="s">
        <v>1760</v>
      </c>
      <c r="O63" s="1677" t="s">
        <v>1761</v>
      </c>
    </row>
    <row r="64" spans="2:15" s="60" customFormat="1" ht="49.5" customHeight="1" thickBot="1">
      <c r="B64" s="101" t="s">
        <v>932</v>
      </c>
      <c r="C64" s="1671" t="s">
        <v>1327</v>
      </c>
      <c r="D64" s="1688"/>
      <c r="E64" s="64">
        <v>2015</v>
      </c>
      <c r="F64" s="175" t="s">
        <v>1307</v>
      </c>
      <c r="G64" s="175" t="s">
        <v>1358</v>
      </c>
      <c r="H64" s="175" t="s">
        <v>1359</v>
      </c>
      <c r="I64" s="343" t="s">
        <v>1750</v>
      </c>
      <c r="J64" s="344" t="s">
        <v>1751</v>
      </c>
      <c r="K64" s="183">
        <v>1</v>
      </c>
      <c r="L64" s="1678"/>
      <c r="M64" s="1678"/>
      <c r="N64" s="1684"/>
      <c r="O64" s="1684"/>
    </row>
    <row r="65" spans="2:15" s="60" customFormat="1" ht="21.75" thickBot="1">
      <c r="B65" s="102"/>
      <c r="C65" s="1689" t="s">
        <v>669</v>
      </c>
      <c r="D65" s="1690"/>
      <c r="E65" s="17" t="s">
        <v>396</v>
      </c>
      <c r="F65" s="17" t="s">
        <v>397</v>
      </c>
      <c r="G65" s="17" t="s">
        <v>1322</v>
      </c>
      <c r="H65" s="211" t="s">
        <v>1323</v>
      </c>
      <c r="I65" s="17" t="s">
        <v>1294</v>
      </c>
      <c r="J65" s="211" t="s">
        <v>1752</v>
      </c>
      <c r="K65" s="183">
        <v>1</v>
      </c>
      <c r="L65" s="1679"/>
      <c r="M65" s="1679"/>
      <c r="N65" s="1685"/>
      <c r="O65" s="1685"/>
    </row>
    <row r="66" spans="1:15" s="70" customFormat="1" ht="34.5" customHeight="1">
      <c r="A66" s="77">
        <v>5</v>
      </c>
      <c r="B66" s="68">
        <v>100</v>
      </c>
      <c r="C66" s="1695" t="s">
        <v>670</v>
      </c>
      <c r="D66" s="1696"/>
      <c r="E66" s="185">
        <f>OTCHET!$E182</f>
        <v>1161000</v>
      </c>
      <c r="F66" s="185">
        <f>OTCHET!$F182</f>
        <v>546007</v>
      </c>
      <c r="G66" s="69">
        <f>OTCHET!$G182</f>
        <v>431078</v>
      </c>
      <c r="H66" s="69">
        <f>OTCHET!$H182</f>
        <v>0</v>
      </c>
      <c r="I66" s="69">
        <f>OTCHET!$I182</f>
        <v>0</v>
      </c>
      <c r="J66" s="69">
        <f>OTCHET!$J182</f>
        <v>114929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73" t="s">
        <v>673</v>
      </c>
      <c r="D67" s="1674"/>
      <c r="E67" s="186">
        <f>OTCHET!$E185</f>
        <v>39516</v>
      </c>
      <c r="F67" s="186">
        <f>OTCHET!$F185</f>
        <v>22340</v>
      </c>
      <c r="G67" s="72">
        <f>OTCHET!$G185</f>
        <v>20505</v>
      </c>
      <c r="H67" s="72">
        <f>OTCHET!$H185</f>
        <v>0</v>
      </c>
      <c r="I67" s="72">
        <f>OTCHET!$I185</f>
        <v>0</v>
      </c>
      <c r="J67" s="72">
        <f>OTCHET!$J185</f>
        <v>1835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59" t="s">
        <v>1173</v>
      </c>
      <c r="D68" s="1660"/>
      <c r="E68" s="186">
        <f>OTCHET!$E191</f>
        <v>200274</v>
      </c>
      <c r="F68" s="186">
        <f>OTCHET!$F191</f>
        <v>91628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91628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67" t="s">
        <v>1179</v>
      </c>
      <c r="D69" s="1697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73" t="s">
        <v>1180</v>
      </c>
      <c r="D70" s="1674"/>
      <c r="E70" s="186">
        <f>OTCHET!$E198</f>
        <v>908900</v>
      </c>
      <c r="F70" s="186">
        <f>OTCHET!$F198</f>
        <v>511305</v>
      </c>
      <c r="G70" s="72">
        <f>OTCHET!$G198</f>
        <v>496459</v>
      </c>
      <c r="H70" s="72">
        <f>OTCHET!$H198</f>
        <v>0</v>
      </c>
      <c r="I70" s="72">
        <f>OTCHET!$I198</f>
        <v>15498</v>
      </c>
      <c r="J70" s="72">
        <f>OTCHET!$J198</f>
        <v>-652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93" t="s">
        <v>809</v>
      </c>
      <c r="D71" s="1694"/>
      <c r="E71" s="186">
        <f>OTCHET!$E216</f>
        <v>1000</v>
      </c>
      <c r="F71" s="186">
        <f>OTCHET!$F216</f>
        <v>857</v>
      </c>
      <c r="G71" s="72">
        <f>OTCHET!$G216</f>
        <v>488</v>
      </c>
      <c r="H71" s="72">
        <f>OTCHET!$H216</f>
        <v>0</v>
      </c>
      <c r="I71" s="72">
        <f>OTCHET!$I216</f>
        <v>600</v>
      </c>
      <c r="J71" s="72">
        <f>OTCHET!$J216</f>
        <v>-231</v>
      </c>
      <c r="K71" s="177">
        <f t="shared" si="1"/>
        <v>1</v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93" t="s">
        <v>1365</v>
      </c>
      <c r="D72" s="1694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93" t="s">
        <v>1199</v>
      </c>
      <c r="D73" s="1694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93" t="s">
        <v>1201</v>
      </c>
      <c r="D74" s="1694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86" t="s">
        <v>1202</v>
      </c>
      <c r="D75" s="1687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86" t="s">
        <v>1203</v>
      </c>
      <c r="D76" s="1687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86" t="s">
        <v>1204</v>
      </c>
      <c r="D77" s="1687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93" t="s">
        <v>1205</v>
      </c>
      <c r="D78" s="1694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1212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93" t="s">
        <v>1218</v>
      </c>
      <c r="D80" s="1694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93" t="s">
        <v>1219</v>
      </c>
      <c r="D81" s="1694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93" t="s">
        <v>1220</v>
      </c>
      <c r="D82" s="1694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93" t="s">
        <v>1221</v>
      </c>
      <c r="D83" s="1694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93" t="s">
        <v>1228</v>
      </c>
      <c r="D84" s="1694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93" t="s">
        <v>1232</v>
      </c>
      <c r="D85" s="1694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93" t="s">
        <v>1295</v>
      </c>
      <c r="D86" s="1694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86" t="s">
        <v>1233</v>
      </c>
      <c r="D87" s="1687"/>
      <c r="E87" s="186">
        <f>OTCHET!$E263</f>
        <v>8100</v>
      </c>
      <c r="F87" s="186">
        <f>OTCHET!$F263</f>
        <v>6552</v>
      </c>
      <c r="G87" s="72">
        <f>OTCHET!$G263</f>
        <v>6552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  <v>1</v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93" t="s">
        <v>813</v>
      </c>
      <c r="D88" s="1694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98" t="s">
        <v>1234</v>
      </c>
      <c r="D89" s="1699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98" t="s">
        <v>1235</v>
      </c>
      <c r="D90" s="1699"/>
      <c r="E90" s="186">
        <f>OTCHET!$E268</f>
        <v>27000</v>
      </c>
      <c r="F90" s="186">
        <f>OTCHET!$F268</f>
        <v>4070</v>
      </c>
      <c r="G90" s="72">
        <f>OTCHET!$G268</f>
        <v>4070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  <v>1</v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98" t="s">
        <v>285</v>
      </c>
      <c r="D91" s="1699"/>
      <c r="E91" s="186">
        <f>OTCHET!$E276</f>
        <v>3000</v>
      </c>
      <c r="F91" s="186">
        <f>OTCHET!$F276</f>
        <v>2730</v>
      </c>
      <c r="G91" s="72">
        <f>OTCHET!$G276</f>
        <v>2730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98" t="s">
        <v>1251</v>
      </c>
      <c r="D92" s="1699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93" t="s">
        <v>1252</v>
      </c>
      <c r="D93" s="1694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702" t="s">
        <v>1257</v>
      </c>
      <c r="D94" s="1703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1328</v>
      </c>
      <c r="C95" s="1704" t="s">
        <v>1261</v>
      </c>
      <c r="D95" s="1705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06" t="s">
        <v>1262</v>
      </c>
      <c r="D96" s="1706"/>
      <c r="E96" s="87">
        <f>OTCHET!$E293</f>
        <v>2348790</v>
      </c>
      <c r="F96" s="87">
        <f>OTCHET!$F293</f>
        <v>1185489</v>
      </c>
      <c r="G96" s="87">
        <f>OTCHET!$G293</f>
        <v>961882</v>
      </c>
      <c r="H96" s="87">
        <f>OTCHET!$H293</f>
        <v>0</v>
      </c>
      <c r="I96" s="87">
        <f>OTCHET!$I293</f>
        <v>16098</v>
      </c>
      <c r="J96" s="87">
        <f>OTCHET!$J293</f>
        <v>207509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82" t="str">
        <f>$B$7</f>
        <v>ОТЧЕТНИ ДАННИ ПО ЕБК ЗА ИЗПЪЛНЕНИЕТО НА БЮДЖЕТА</v>
      </c>
      <c r="C99" s="1683"/>
      <c r="D99" s="1683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1011</v>
      </c>
      <c r="F100" s="94" t="s">
        <v>878</v>
      </c>
      <c r="K100" s="181">
        <v>1</v>
      </c>
    </row>
    <row r="101" spans="1:11" ht="38.25" customHeight="1" thickBot="1">
      <c r="A101" s="84"/>
      <c r="B101" s="1675">
        <f>$B$9</f>
        <v>0</v>
      </c>
      <c r="C101" s="1676"/>
      <c r="D101" s="1676"/>
      <c r="E101" s="96">
        <f>$E$9</f>
        <v>42005</v>
      </c>
      <c r="F101" s="97">
        <f>$F$9</f>
        <v>42185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75" t="str">
        <f>$B$12</f>
        <v>Омбудсман</v>
      </c>
      <c r="C104" s="1676"/>
      <c r="D104" s="1676"/>
      <c r="E104" s="93" t="s">
        <v>1012</v>
      </c>
      <c r="F104" s="100" t="str">
        <f>$F$12</f>
        <v>4000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1013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1014</v>
      </c>
      <c r="K107" s="181">
        <v>1</v>
      </c>
    </row>
    <row r="108" spans="1:11" ht="21.75" thickBot="1">
      <c r="A108" s="84"/>
      <c r="B108" s="152"/>
      <c r="C108" s="1707" t="s">
        <v>1729</v>
      </c>
      <c r="D108" s="1708"/>
      <c r="E108" s="62" t="s">
        <v>1016</v>
      </c>
      <c r="F108" s="342" t="s">
        <v>1017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932</v>
      </c>
      <c r="C109" s="1709" t="s">
        <v>1327</v>
      </c>
      <c r="D109" s="1710"/>
      <c r="E109" s="64">
        <v>2015</v>
      </c>
      <c r="F109" s="175" t="s">
        <v>1307</v>
      </c>
      <c r="G109" s="175" t="s">
        <v>1358</v>
      </c>
      <c r="H109" s="175" t="s">
        <v>1359</v>
      </c>
      <c r="I109" s="343" t="s">
        <v>1750</v>
      </c>
      <c r="J109" s="344" t="s">
        <v>1751</v>
      </c>
      <c r="K109" s="181">
        <v>1</v>
      </c>
    </row>
    <row r="110" spans="1:11" ht="21.75" thickBot="1">
      <c r="A110" s="84">
        <v>1</v>
      </c>
      <c r="B110" s="21"/>
      <c r="C110" s="1711" t="s">
        <v>380</v>
      </c>
      <c r="D110" s="1712"/>
      <c r="E110" s="17" t="s">
        <v>396</v>
      </c>
      <c r="F110" s="17" t="s">
        <v>397</v>
      </c>
      <c r="G110" s="17" t="s">
        <v>1322</v>
      </c>
      <c r="H110" s="211" t="s">
        <v>1323</v>
      </c>
      <c r="I110" s="17" t="s">
        <v>1294</v>
      </c>
      <c r="J110" s="211" t="s">
        <v>1752</v>
      </c>
      <c r="K110" s="181">
        <v>1</v>
      </c>
    </row>
    <row r="111" spans="1:11" ht="21.75" thickBot="1">
      <c r="A111" s="84">
        <v>2</v>
      </c>
      <c r="B111" s="24"/>
      <c r="C111" s="1713" t="s">
        <v>817</v>
      </c>
      <c r="D111" s="1712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700" t="s">
        <v>1730</v>
      </c>
      <c r="D112" s="1701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59" t="s">
        <v>828</v>
      </c>
      <c r="D113" s="1660"/>
      <c r="E113" s="193">
        <f>OTCHET!$E363</f>
        <v>2347000</v>
      </c>
      <c r="F113" s="194">
        <f>OTCHET!$F363</f>
        <v>975249</v>
      </c>
      <c r="G113" s="123">
        <f>OTCHET!$G363</f>
        <v>975249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  <v>1</v>
      </c>
    </row>
    <row r="114" spans="1:11" s="70" customFormat="1" ht="32.25" customHeight="1" thickBot="1">
      <c r="A114" s="77">
        <v>115</v>
      </c>
      <c r="B114" s="124">
        <v>3200</v>
      </c>
      <c r="C114" s="1714" t="s">
        <v>1410</v>
      </c>
      <c r="D114" s="1715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95" t="s">
        <v>1239</v>
      </c>
      <c r="D115" s="1696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73" t="s">
        <v>1240</v>
      </c>
      <c r="D116" s="1674"/>
      <c r="E116" s="193">
        <f>OTCHET!$E379</f>
        <v>1790</v>
      </c>
      <c r="F116" s="194">
        <f>OTCHET!$F379</f>
        <v>4279</v>
      </c>
      <c r="G116" s="123">
        <f>OTCHET!$G379</f>
        <v>4279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  <v>1</v>
      </c>
    </row>
    <row r="117" spans="1:11" s="70" customFormat="1" ht="32.25" customHeight="1">
      <c r="A117" s="77">
        <v>185</v>
      </c>
      <c r="B117" s="71">
        <v>6200</v>
      </c>
      <c r="C117" s="1723" t="s">
        <v>1242</v>
      </c>
      <c r="D117" s="1724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720" t="s">
        <v>1243</v>
      </c>
      <c r="D118" s="1687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718" t="s">
        <v>1244</v>
      </c>
      <c r="D119" s="1719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1329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720" t="s">
        <v>384</v>
      </c>
      <c r="D121" s="1687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720" t="s">
        <v>1299</v>
      </c>
      <c r="D122" s="1687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21" t="s">
        <v>1247</v>
      </c>
      <c r="D123" s="1722"/>
      <c r="E123" s="195">
        <f>OTCHET!$E400</f>
        <v>0</v>
      </c>
      <c r="F123" s="196">
        <f>OTCHET!$F400</f>
        <v>205874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205874</v>
      </c>
      <c r="K123" s="178">
        <f t="shared" si="2"/>
        <v>1</v>
      </c>
    </row>
    <row r="124" spans="1:11" ht="21.75" thickBot="1">
      <c r="A124" s="84">
        <v>260</v>
      </c>
      <c r="B124" s="85"/>
      <c r="C124" s="1727" t="s">
        <v>381</v>
      </c>
      <c r="D124" s="1728"/>
      <c r="E124" s="87">
        <f>OTCHET!$E407</f>
        <v>2348790</v>
      </c>
      <c r="F124" s="87">
        <f>OTCHET!$F407</f>
        <v>1185402</v>
      </c>
      <c r="G124" s="87">
        <f>OTCHET!$G407</f>
        <v>979528</v>
      </c>
      <c r="H124" s="87">
        <f>OTCHET!$H407</f>
        <v>0</v>
      </c>
      <c r="I124" s="87">
        <f>OTCHET!$I407</f>
        <v>0</v>
      </c>
      <c r="J124" s="87">
        <f>OTCHET!$J407</f>
        <v>205874</v>
      </c>
      <c r="K124" s="181">
        <v>1</v>
      </c>
    </row>
    <row r="125" spans="1:11" ht="21.75" thickBot="1">
      <c r="A125" s="84">
        <v>261</v>
      </c>
      <c r="B125" s="126"/>
      <c r="C125" s="1711" t="s">
        <v>382</v>
      </c>
      <c r="D125" s="1712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932</v>
      </c>
      <c r="C126" s="1725" t="s">
        <v>1697</v>
      </c>
      <c r="D126" s="1726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700" t="s">
        <v>1698</v>
      </c>
      <c r="D127" s="1701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59" t="s">
        <v>1330</v>
      </c>
      <c r="D128" s="1660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67" t="s">
        <v>1248</v>
      </c>
      <c r="D129" s="1668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67" t="s">
        <v>1249</v>
      </c>
      <c r="D130" s="1697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6" t="s">
        <v>8</v>
      </c>
      <c r="D131" s="1717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27" t="s">
        <v>1696</v>
      </c>
      <c r="D132" s="1728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82" t="str">
        <f>$B$7</f>
        <v>ОТЧЕТНИ ДАННИ ПО ЕБК ЗА ИЗПЪЛНЕНИЕТО НА БЮДЖЕТА</v>
      </c>
      <c r="C136" s="1683"/>
      <c r="D136" s="1683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1011</v>
      </c>
      <c r="F137" s="94" t="s">
        <v>878</v>
      </c>
      <c r="K137" s="181">
        <v>1</v>
      </c>
    </row>
    <row r="138" spans="1:11" ht="38.25" customHeight="1" thickBot="1">
      <c r="A138" s="117"/>
      <c r="B138" s="1675">
        <f>$B$9</f>
        <v>0</v>
      </c>
      <c r="C138" s="1676"/>
      <c r="D138" s="1676"/>
      <c r="E138" s="96">
        <f>$E$9</f>
        <v>42005</v>
      </c>
      <c r="F138" s="97">
        <f>$F$9</f>
        <v>42185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75" t="str">
        <f>$B$12</f>
        <v>Омбудсман</v>
      </c>
      <c r="C141" s="1676"/>
      <c r="D141" s="1676"/>
      <c r="E141" s="93" t="s">
        <v>1012</v>
      </c>
      <c r="F141" s="100" t="str">
        <f>$F$12</f>
        <v>4000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1013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1014</v>
      </c>
      <c r="K144" s="181">
        <v>1</v>
      </c>
    </row>
    <row r="145" spans="1:11" ht="21.75" thickBot="1">
      <c r="A145" s="117"/>
      <c r="B145" s="137"/>
      <c r="C145" s="138"/>
      <c r="D145" s="139" t="s">
        <v>1755</v>
      </c>
      <c r="E145" s="62" t="s">
        <v>1016</v>
      </c>
      <c r="F145" s="342" t="s">
        <v>1017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1699</v>
      </c>
      <c r="E146" s="64">
        <v>2015</v>
      </c>
      <c r="F146" s="175" t="s">
        <v>1307</v>
      </c>
      <c r="G146" s="175" t="s">
        <v>1358</v>
      </c>
      <c r="H146" s="175" t="s">
        <v>1359</v>
      </c>
      <c r="I146" s="343" t="s">
        <v>1750</v>
      </c>
      <c r="J146" s="344" t="s">
        <v>1751</v>
      </c>
      <c r="K146" s="181">
        <v>1</v>
      </c>
    </row>
    <row r="147" spans="1:11" ht="21.75" thickBot="1">
      <c r="A147" s="117"/>
      <c r="B147" s="142"/>
      <c r="C147" s="143"/>
      <c r="D147" s="144" t="s">
        <v>1756</v>
      </c>
      <c r="E147" s="17" t="s">
        <v>396</v>
      </c>
      <c r="F147" s="17" t="s">
        <v>397</v>
      </c>
      <c r="G147" s="17" t="s">
        <v>1322</v>
      </c>
      <c r="H147" s="211" t="s">
        <v>1323</v>
      </c>
      <c r="I147" s="17" t="s">
        <v>1294</v>
      </c>
      <c r="J147" s="211" t="s">
        <v>1752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1513</v>
      </c>
      <c r="G148" s="148">
        <f t="shared" si="3"/>
        <v>17597</v>
      </c>
      <c r="H148" s="148">
        <f t="shared" si="3"/>
        <v>0</v>
      </c>
      <c r="I148" s="148">
        <f t="shared" si="3"/>
        <v>-16084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82" t="str">
        <f>$B$7</f>
        <v>ОТЧЕТНИ ДАННИ ПО ЕБК ЗА ИЗПЪЛНЕНИЕТО НА БЮДЖЕТА</v>
      </c>
      <c r="C152" s="1683"/>
      <c r="D152" s="1683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1011</v>
      </c>
      <c r="F153" s="94" t="s">
        <v>878</v>
      </c>
      <c r="K153" s="181">
        <v>1</v>
      </c>
    </row>
    <row r="154" spans="1:11" ht="38.25" customHeight="1" thickBot="1">
      <c r="A154" s="117"/>
      <c r="B154" s="1675">
        <f>$B$9</f>
        <v>0</v>
      </c>
      <c r="C154" s="1676"/>
      <c r="D154" s="1676"/>
      <c r="E154" s="96">
        <f>$E$9</f>
        <v>42005</v>
      </c>
      <c r="F154" s="97">
        <f>$F$9</f>
        <v>42185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75" t="str">
        <f>$B$12</f>
        <v>Омбудсман</v>
      </c>
      <c r="C157" s="1676"/>
      <c r="D157" s="1676"/>
      <c r="E157" s="93" t="s">
        <v>1012</v>
      </c>
      <c r="F157" s="100" t="str">
        <f>$F$12</f>
        <v>4000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1013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1014</v>
      </c>
      <c r="K160" s="181">
        <v>1</v>
      </c>
    </row>
    <row r="161" spans="1:11" ht="21.75" thickBot="1">
      <c r="A161" s="117"/>
      <c r="B161" s="126"/>
      <c r="C161" s="1707" t="s">
        <v>1292</v>
      </c>
      <c r="D161" s="1672"/>
      <c r="E161" s="62" t="s">
        <v>1016</v>
      </c>
      <c r="F161" s="342" t="s">
        <v>1017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932</v>
      </c>
      <c r="C162" s="1671" t="s">
        <v>1327</v>
      </c>
      <c r="D162" s="1670"/>
      <c r="E162" s="64">
        <v>2015</v>
      </c>
      <c r="F162" s="175" t="s">
        <v>1307</v>
      </c>
      <c r="G162" s="175" t="s">
        <v>1358</v>
      </c>
      <c r="H162" s="175" t="s">
        <v>1359</v>
      </c>
      <c r="I162" s="343" t="s">
        <v>1750</v>
      </c>
      <c r="J162" s="344" t="s">
        <v>1751</v>
      </c>
      <c r="K162" s="181">
        <v>1</v>
      </c>
    </row>
    <row r="163" spans="1:11" ht="21.75" thickBot="1">
      <c r="A163" s="117">
        <v>1</v>
      </c>
      <c r="B163" s="153"/>
      <c r="C163" s="1751" t="s">
        <v>1293</v>
      </c>
      <c r="D163" s="1712"/>
      <c r="E163" s="17" t="s">
        <v>396</v>
      </c>
      <c r="F163" s="17" t="s">
        <v>397</v>
      </c>
      <c r="G163" s="17" t="s">
        <v>1322</v>
      </c>
      <c r="H163" s="211" t="s">
        <v>1323</v>
      </c>
      <c r="I163" s="17" t="s">
        <v>1294</v>
      </c>
      <c r="J163" s="211" t="s">
        <v>1752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31" t="s">
        <v>1700</v>
      </c>
      <c r="D164" s="1696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93" t="s">
        <v>1703</v>
      </c>
      <c r="D165" s="1694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93" t="s">
        <v>1706</v>
      </c>
      <c r="D166" s="1694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86" t="s">
        <v>1709</v>
      </c>
      <c r="D167" s="1687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29" t="s">
        <v>1716</v>
      </c>
      <c r="D168" s="1730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73" t="s">
        <v>1331</v>
      </c>
      <c r="D169" s="1674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67" t="s">
        <v>1332</v>
      </c>
      <c r="D170" s="1697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67" t="s">
        <v>169</v>
      </c>
      <c r="D171" s="1697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59" t="s">
        <v>1333</v>
      </c>
      <c r="D172" s="1660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73" t="s">
        <v>178</v>
      </c>
      <c r="D173" s="1674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73" t="s">
        <v>182</v>
      </c>
      <c r="D174" s="1674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67" t="s">
        <v>402</v>
      </c>
      <c r="D175" s="1697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67" t="s">
        <v>1731</v>
      </c>
      <c r="D176" s="1697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720" t="s">
        <v>1414</v>
      </c>
      <c r="D177" s="1687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73" t="s">
        <v>190</v>
      </c>
      <c r="D178" s="1674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720" t="s">
        <v>1732</v>
      </c>
      <c r="D179" s="1723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732" t="s">
        <v>1334</v>
      </c>
      <c r="D180" s="1697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73" t="s">
        <v>1335</v>
      </c>
      <c r="D181" s="1674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732" t="s">
        <v>1336</v>
      </c>
      <c r="D182" s="1741"/>
      <c r="E182" s="193">
        <f>OTCHET!$E554</f>
        <v>0</v>
      </c>
      <c r="F182" s="194">
        <f>OTCHET!$F554</f>
        <v>-1513</v>
      </c>
      <c r="G182" s="123">
        <f>OTCHET!$G554</f>
        <v>0</v>
      </c>
      <c r="H182" s="123">
        <f>OTCHET!$H554</f>
        <v>0</v>
      </c>
      <c r="I182" s="123">
        <f>OTCHET!$I554</f>
        <v>-1513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732" t="s">
        <v>1337</v>
      </c>
      <c r="D183" s="1697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752" t="s">
        <v>873</v>
      </c>
      <c r="D184" s="1715"/>
      <c r="E184" s="195">
        <f>OTCHET!$E579</f>
        <v>0</v>
      </c>
      <c r="F184" s="196">
        <f>OTCHET!$F579</f>
        <v>0</v>
      </c>
      <c r="G184" s="125">
        <f>OTCHET!$G579</f>
        <v>-17597</v>
      </c>
      <c r="H184" s="125">
        <f>OTCHET!$H579</f>
        <v>0</v>
      </c>
      <c r="I184" s="125">
        <f>OTCHET!$I579</f>
        <v>17597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71" t="s">
        <v>1757</v>
      </c>
      <c r="D185" s="1670"/>
      <c r="E185" s="87">
        <f>OTCHET!$E585</f>
        <v>0</v>
      </c>
      <c r="F185" s="87">
        <f>OTCHET!$F585</f>
        <v>-1513</v>
      </c>
      <c r="G185" s="87">
        <f>OTCHET!$G585</f>
        <v>-17597</v>
      </c>
      <c r="H185" s="87">
        <f>OTCHET!$H585</f>
        <v>0</v>
      </c>
      <c r="I185" s="87">
        <f>OTCHET!$I585</f>
        <v>16084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82" t="str">
        <f>$B$7</f>
        <v>ОТЧЕТНИ ДАННИ ПО ЕБК ЗА ИЗПЪЛНЕНИЕТО НА БЮДЖЕТА</v>
      </c>
      <c r="C189" s="1683"/>
      <c r="D189" s="1683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1011</v>
      </c>
      <c r="F190" s="94" t="s">
        <v>878</v>
      </c>
      <c r="G190" s="70"/>
      <c r="K190" s="180">
        <v>1</v>
      </c>
    </row>
    <row r="191" spans="2:11" ht="21.75" thickBot="1">
      <c r="B191" s="1675">
        <f>$B$9</f>
        <v>0</v>
      </c>
      <c r="C191" s="1676"/>
      <c r="D191" s="1676"/>
      <c r="E191" s="96">
        <f>$E$9</f>
        <v>42005</v>
      </c>
      <c r="F191" s="97">
        <f>$F$9</f>
        <v>42185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75" t="str">
        <f>$B$12</f>
        <v>Омбудсман</v>
      </c>
      <c r="C194" s="1676"/>
      <c r="D194" s="1676"/>
      <c r="E194" s="93" t="s">
        <v>1012</v>
      </c>
      <c r="F194" s="100" t="str">
        <f>$F$12</f>
        <v>4000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1013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1014</v>
      </c>
      <c r="K197" s="180">
        <v>1</v>
      </c>
    </row>
    <row r="198" spans="2:11" ht="21.75" thickBot="1">
      <c r="B198" s="167" t="s">
        <v>932</v>
      </c>
      <c r="C198" s="1744" t="s">
        <v>1338</v>
      </c>
      <c r="D198" s="1670"/>
      <c r="E198" s="62" t="s">
        <v>1016</v>
      </c>
      <c r="F198" s="342" t="s">
        <v>1017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745"/>
      <c r="D199" s="1672"/>
      <c r="E199" s="64">
        <v>2015</v>
      </c>
      <c r="F199" s="175" t="s">
        <v>1307</v>
      </c>
      <c r="G199" s="175" t="s">
        <v>1358</v>
      </c>
      <c r="H199" s="175" t="s">
        <v>1359</v>
      </c>
      <c r="I199" s="343" t="s">
        <v>1750</v>
      </c>
      <c r="J199" s="344" t="s">
        <v>1751</v>
      </c>
      <c r="K199" s="180">
        <v>1</v>
      </c>
    </row>
    <row r="200" spans="2:11" ht="21">
      <c r="B200" s="169" t="s">
        <v>1339</v>
      </c>
      <c r="C200" s="1739" t="s">
        <v>1340</v>
      </c>
      <c r="D200" s="1740"/>
      <c r="E200" s="201">
        <f>SUMIF(OTCHET!L:L,1,OTCHET!E:E)</f>
        <v>2347000</v>
      </c>
      <c r="F200" s="201">
        <f>SUMIF(OTCHET!L:L,1,OTCHET!F:F)</f>
        <v>1181210</v>
      </c>
      <c r="G200" s="201">
        <f>SUMIF(OTCHET!L:L,1,OTCHET!G:G)</f>
        <v>959042</v>
      </c>
      <c r="H200" s="201">
        <f>SUMIF(OTCHET!L:L,1,OTCHET!H:H)</f>
        <v>0</v>
      </c>
      <c r="I200" s="201">
        <f>SUMIF(OTCHET!L:L,1,OTCHET!I:I)</f>
        <v>16098</v>
      </c>
      <c r="J200" s="201">
        <f>SUMIF(OTCHET!L:L,1,OTCHET!J:J)</f>
        <v>206070</v>
      </c>
      <c r="K200" s="180">
        <v>1</v>
      </c>
    </row>
    <row r="201" spans="2:11" ht="21">
      <c r="B201" s="170" t="s">
        <v>1341</v>
      </c>
      <c r="C201" s="1748" t="s">
        <v>1342</v>
      </c>
      <c r="D201" s="1749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1343</v>
      </c>
      <c r="C202" s="1748" t="s">
        <v>1344</v>
      </c>
      <c r="D202" s="1749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1345</v>
      </c>
      <c r="C203" s="1735" t="s">
        <v>1346</v>
      </c>
      <c r="D203" s="1736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1347</v>
      </c>
      <c r="C204" s="1737" t="s">
        <v>1348</v>
      </c>
      <c r="D204" s="1738"/>
      <c r="E204" s="202">
        <f>SUMIF(OTCHET!L:L,5,OTCHET!E:E)</f>
        <v>1790</v>
      </c>
      <c r="F204" s="202">
        <f>SUMIF(OTCHET!L:L,5,OTCHET!F:F)</f>
        <v>4279</v>
      </c>
      <c r="G204" s="202">
        <f>SUMIF(OTCHET!L:L,5,OTCHET!G:G)</f>
        <v>2840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1439</v>
      </c>
      <c r="K204" s="180">
        <v>1</v>
      </c>
    </row>
    <row r="205" spans="2:11" ht="42" customHeight="1">
      <c r="B205" s="170" t="s">
        <v>1349</v>
      </c>
      <c r="C205" s="1750" t="s">
        <v>1350</v>
      </c>
      <c r="D205" s="1750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1351</v>
      </c>
      <c r="C206" s="1733" t="s">
        <v>1352</v>
      </c>
      <c r="D206" s="1734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1353</v>
      </c>
      <c r="C207" s="1733" t="s">
        <v>1354</v>
      </c>
      <c r="D207" s="1734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1355</v>
      </c>
      <c r="C208" s="1746" t="s">
        <v>1356</v>
      </c>
      <c r="D208" s="1747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742" t="s">
        <v>1357</v>
      </c>
      <c r="D209" s="1743"/>
      <c r="E209" s="172">
        <f aca="true" t="shared" si="5" ref="E209:J209">SUM(E200:E208)</f>
        <v>2348790</v>
      </c>
      <c r="F209" s="172">
        <f t="shared" si="5"/>
        <v>1185489</v>
      </c>
      <c r="G209" s="172">
        <f t="shared" si="5"/>
        <v>961882</v>
      </c>
      <c r="H209" s="172">
        <f t="shared" si="5"/>
        <v>0</v>
      </c>
      <c r="I209" s="172">
        <f t="shared" si="5"/>
        <v>16098</v>
      </c>
      <c r="J209" s="172">
        <f t="shared" si="5"/>
        <v>207509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tabSelected="1" zoomScale="80" zoomScaleNormal="80" zoomScaleSheetLayoutView="75" workbookViewId="0" topLeftCell="B572">
      <selection activeCell="F599" sqref="F599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393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1010</v>
      </c>
      <c r="F5" s="346" t="s">
        <v>1010</v>
      </c>
      <c r="G5" s="346" t="s">
        <v>1010</v>
      </c>
      <c r="H5" s="346" t="s">
        <v>1010</v>
      </c>
      <c r="I5" s="346" t="s">
        <v>1010</v>
      </c>
      <c r="J5" s="346" t="s">
        <v>1010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1010</v>
      </c>
      <c r="G6" s="346" t="s">
        <v>1010</v>
      </c>
      <c r="H6" s="346" t="s">
        <v>1010</v>
      </c>
      <c r="I6" s="346" t="s">
        <v>1010</v>
      </c>
      <c r="J6" s="346" t="s">
        <v>1010</v>
      </c>
      <c r="K6" s="346">
        <v>1</v>
      </c>
      <c r="L6" s="518"/>
    </row>
    <row r="7" spans="1:12" ht="15">
      <c r="A7" s="346"/>
      <c r="B7" s="1779" t="str">
        <f>VLOOKUP(E15,SMETKA,2,FALSE)</f>
        <v>ОТЧЕТНИ ДАННИ ПО ЕБК ЗА ИЗПЪЛНЕНИЕТО НА БЮДЖЕТА</v>
      </c>
      <c r="C7" s="1780"/>
      <c r="D7" s="1780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1805</v>
      </c>
      <c r="F8" s="1243" t="s">
        <v>878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81"/>
      <c r="C9" s="1782"/>
      <c r="D9" s="1783"/>
      <c r="E9" s="1165">
        <v>42005</v>
      </c>
      <c r="F9" s="1166">
        <v>42185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1807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84" t="str">
        <f>VLOOKUP(F12,PRBK,2,FALSE)</f>
        <v>Омбудсман</v>
      </c>
      <c r="C12" s="1785"/>
      <c r="D12" s="1786"/>
      <c r="E12" s="1640" t="s">
        <v>1923</v>
      </c>
      <c r="F12" s="1247" t="s">
        <v>953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1806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1912</v>
      </c>
      <c r="E15" s="1388">
        <v>0</v>
      </c>
      <c r="F15" s="1615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1014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1793</v>
      </c>
      <c r="E19" s="443" t="s">
        <v>1016</v>
      </c>
      <c r="F19" s="450" t="s">
        <v>1792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932</v>
      </c>
      <c r="C20" s="467" t="s">
        <v>1018</v>
      </c>
      <c r="D20" s="468" t="s">
        <v>1791</v>
      </c>
      <c r="E20" s="469">
        <v>2015</v>
      </c>
      <c r="F20" s="470" t="s">
        <v>1790</v>
      </c>
      <c r="G20" s="458" t="s">
        <v>1789</v>
      </c>
      <c r="H20" s="459" t="s">
        <v>1308</v>
      </c>
      <c r="I20" s="459" t="s">
        <v>1778</v>
      </c>
      <c r="J20" s="460" t="s">
        <v>1779</v>
      </c>
      <c r="K20" s="4">
        <v>1</v>
      </c>
      <c r="L20" s="541"/>
    </row>
    <row r="21" spans="1:12" ht="18.75">
      <c r="A21" s="543"/>
      <c r="B21" s="461"/>
      <c r="C21" s="462"/>
      <c r="D21" s="463" t="s">
        <v>1019</v>
      </c>
      <c r="E21" s="464" t="s">
        <v>396</v>
      </c>
      <c r="F21" s="465" t="s">
        <v>397</v>
      </c>
      <c r="G21" s="454" t="s">
        <v>1322</v>
      </c>
      <c r="H21" s="455" t="s">
        <v>1323</v>
      </c>
      <c r="I21" s="456" t="s">
        <v>1294</v>
      </c>
      <c r="J21" s="457" t="s">
        <v>1752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87" t="s">
        <v>1020</v>
      </c>
      <c r="D22" s="1788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1021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1022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1023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395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1363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89" t="s">
        <v>1024</v>
      </c>
      <c r="D28" s="1790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1025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1026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1027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1028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89" t="s">
        <v>1029</v>
      </c>
      <c r="D33" s="1790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1030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1031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1780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1032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1364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89" t="s">
        <v>1747</v>
      </c>
      <c r="D39" s="1790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1033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1034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1035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1036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1037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1038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1039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1040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1041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1042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1043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1044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1045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1046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1047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1048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1049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1050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1051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1052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1053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1054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1055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1056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1057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1058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1059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1060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1061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1062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1063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1064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1065</v>
      </c>
      <c r="D72" s="379"/>
      <c r="E72" s="380">
        <f aca="true" t="shared" si="10" ref="E72:J72">SUM(E73:E86)</f>
        <v>0</v>
      </c>
      <c r="F72" s="381">
        <f t="shared" si="10"/>
        <v>1635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1635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1066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1067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1068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1069</v>
      </c>
      <c r="E76" s="687"/>
      <c r="F76" s="688">
        <f t="shared" si="11"/>
        <v>1635</v>
      </c>
      <c r="G76" s="611"/>
      <c r="H76" s="612"/>
      <c r="I76" s="612"/>
      <c r="J76" s="613">
        <v>1635</v>
      </c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1070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1071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1072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1073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1074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1075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1076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1077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1078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1079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1080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1081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482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483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484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485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486</v>
      </c>
      <c r="D93" s="352" t="s">
        <v>487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488</v>
      </c>
      <c r="D94" s="352" t="s">
        <v>489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490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491</v>
      </c>
      <c r="D96" s="352" t="s">
        <v>492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493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494</v>
      </c>
      <c r="D98" s="352" t="s">
        <v>495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496</v>
      </c>
      <c r="D99" s="352" t="s">
        <v>1086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1087</v>
      </c>
      <c r="D100" s="352" t="s">
        <v>1088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1089</v>
      </c>
      <c r="D101" s="352" t="s">
        <v>1090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1091</v>
      </c>
      <c r="D102" s="352" t="s">
        <v>1092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1093</v>
      </c>
      <c r="D103" s="395" t="s">
        <v>1094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1095</v>
      </c>
      <c r="D104" s="396" t="s">
        <v>1096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1097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1098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1099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798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1771</v>
      </c>
      <c r="D109" s="379"/>
      <c r="E109" s="380">
        <f aca="true" t="shared" si="15" ref="E109:J109">SUM(E110:E115)</f>
        <v>0</v>
      </c>
      <c r="F109" s="381">
        <f t="shared" si="15"/>
        <v>14</v>
      </c>
      <c r="G109" s="678">
        <f t="shared" si="15"/>
        <v>0</v>
      </c>
      <c r="H109" s="679">
        <f t="shared" si="15"/>
        <v>0</v>
      </c>
      <c r="I109" s="680">
        <f t="shared" si="15"/>
        <v>14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1101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1753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1102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1103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1745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1104</v>
      </c>
      <c r="E115" s="691"/>
      <c r="F115" s="692">
        <f t="shared" si="16"/>
        <v>14</v>
      </c>
      <c r="G115" s="620"/>
      <c r="H115" s="621"/>
      <c r="I115" s="621">
        <v>14</v>
      </c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1105</v>
      </c>
      <c r="D116" s="379"/>
      <c r="E116" s="380">
        <f aca="true" t="shared" si="17" ref="E116:J116">SUM(E117:E119)</f>
        <v>0</v>
      </c>
      <c r="F116" s="381">
        <f t="shared" si="17"/>
        <v>-49</v>
      </c>
      <c r="G116" s="678">
        <f t="shared" si="17"/>
        <v>-49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1106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1107</v>
      </c>
      <c r="E118" s="687"/>
      <c r="F118" s="688">
        <f>G118+H118+I118+J118</f>
        <v>-49</v>
      </c>
      <c r="G118" s="611">
        <v>-49</v>
      </c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1108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1822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1110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654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655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656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657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658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659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660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799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661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662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663</v>
      </c>
      <c r="D132" s="379"/>
      <c r="E132" s="380"/>
      <c r="F132" s="381">
        <f t="shared" si="19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664</v>
      </c>
      <c r="D133" s="379"/>
      <c r="E133" s="380"/>
      <c r="F133" s="381">
        <f t="shared" si="19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665</v>
      </c>
      <c r="C134" s="378" t="s">
        <v>14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1781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1782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1783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1784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1785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1786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1788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1787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800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1398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1399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1400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1401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1402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1403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1404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1405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802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1898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803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804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805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806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807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808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1795</v>
      </c>
      <c r="C164" s="1481" t="s">
        <v>666</v>
      </c>
      <c r="D164" s="1482" t="s">
        <v>1794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1600</v>
      </c>
      <c r="G164" s="682">
        <f t="shared" si="27"/>
        <v>-49</v>
      </c>
      <c r="H164" s="683">
        <f t="shared" si="27"/>
        <v>0</v>
      </c>
      <c r="I164" s="683">
        <f t="shared" si="27"/>
        <v>14</v>
      </c>
      <c r="J164" s="684">
        <f t="shared" si="27"/>
        <v>1635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57" t="str">
        <f>$B$7</f>
        <v>ОТЧЕТНИ ДАННИ ПО ЕБК ЗА ИЗПЪЛНЕНИЕТО НА БЮДЖЕТА</v>
      </c>
      <c r="C169" s="1758"/>
      <c r="D169" s="1758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1805</v>
      </c>
      <c r="F170" s="1255" t="s">
        <v>878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59">
        <f>$B$9</f>
        <v>0</v>
      </c>
      <c r="C171" s="1760"/>
      <c r="D171" s="1761"/>
      <c r="E171" s="1165">
        <f>$E$9</f>
        <v>42005</v>
      </c>
      <c r="F171" s="1259">
        <f>$F$9</f>
        <v>42185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84" t="str">
        <f>$B$12</f>
        <v>Омбудсман</v>
      </c>
      <c r="C174" s="1785"/>
      <c r="D174" s="1786"/>
      <c r="E174" s="1262" t="s">
        <v>1777</v>
      </c>
      <c r="F174" s="1385" t="str">
        <f>$F$12</f>
        <v>4000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1912</v>
      </c>
      <c r="E176" s="1270">
        <f>$E$15</f>
        <v>0</v>
      </c>
      <c r="F176" s="1615" t="str">
        <f>$F$15</f>
        <v>БЮДЖЕТ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1014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668</v>
      </c>
      <c r="E178" s="1278" t="s">
        <v>1016</v>
      </c>
      <c r="F178" s="537" t="s">
        <v>1792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932</v>
      </c>
      <c r="C179" s="1283" t="s">
        <v>1018</v>
      </c>
      <c r="D179" s="1492" t="s">
        <v>379</v>
      </c>
      <c r="E179" s="1285">
        <v>2015</v>
      </c>
      <c r="F179" s="538" t="s">
        <v>1790</v>
      </c>
      <c r="G179" s="1493" t="s">
        <v>1789</v>
      </c>
      <c r="H179" s="1494" t="s">
        <v>1308</v>
      </c>
      <c r="I179" s="1495" t="s">
        <v>1778</v>
      </c>
      <c r="J179" s="1496" t="s">
        <v>1779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669</v>
      </c>
      <c r="E180" s="517" t="s">
        <v>396</v>
      </c>
      <c r="F180" s="517" t="s">
        <v>397</v>
      </c>
      <c r="G180" s="520" t="s">
        <v>1322</v>
      </c>
      <c r="H180" s="521" t="s">
        <v>1323</v>
      </c>
      <c r="I180" s="521" t="s">
        <v>1294</v>
      </c>
      <c r="J180" s="522" t="s">
        <v>1752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774" t="s">
        <v>670</v>
      </c>
      <c r="D182" s="1769"/>
      <c r="E182" s="523">
        <f aca="true" t="shared" si="28" ref="E182:J182">SUMIF($B$595:$B$12264,$B182,E$595:E$12264)</f>
        <v>1161000</v>
      </c>
      <c r="F182" s="524">
        <f t="shared" si="28"/>
        <v>546007</v>
      </c>
      <c r="G182" s="641">
        <f t="shared" si="28"/>
        <v>431078</v>
      </c>
      <c r="H182" s="642">
        <f t="shared" si="28"/>
        <v>0</v>
      </c>
      <c r="I182" s="642">
        <f t="shared" si="28"/>
        <v>0</v>
      </c>
      <c r="J182" s="643">
        <f t="shared" si="28"/>
        <v>114929</v>
      </c>
      <c r="K182" s="7">
        <v>1</v>
      </c>
      <c r="L182" s="1474" t="s">
        <v>1858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671</v>
      </c>
      <c r="E183" s="686">
        <f aca="true" t="shared" si="29" ref="E183:J184">SUMIF($C$595:$C$12264,$C183,E$595:E$12264)</f>
        <v>1161000</v>
      </c>
      <c r="F183" s="694">
        <f t="shared" si="29"/>
        <v>546007</v>
      </c>
      <c r="G183" s="644">
        <f t="shared" si="29"/>
        <v>431078</v>
      </c>
      <c r="H183" s="645">
        <f t="shared" si="29"/>
        <v>0</v>
      </c>
      <c r="I183" s="645">
        <f t="shared" si="29"/>
        <v>0</v>
      </c>
      <c r="J183" s="646">
        <f t="shared" si="29"/>
        <v>114929</v>
      </c>
      <c r="K183" s="4">
        <v>1</v>
      </c>
      <c r="L183" s="1474" t="s">
        <v>1858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672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74" t="s">
        <v>1859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72" t="s">
        <v>673</v>
      </c>
      <c r="D185" s="1772"/>
      <c r="E185" s="523">
        <f aca="true" t="shared" si="30" ref="E185:J185">SUMIF($B$595:$B$12264,$B185,E$595:E$12264)</f>
        <v>39516</v>
      </c>
      <c r="F185" s="524">
        <f t="shared" si="30"/>
        <v>22340</v>
      </c>
      <c r="G185" s="641">
        <f t="shared" si="30"/>
        <v>20505</v>
      </c>
      <c r="H185" s="642">
        <f t="shared" si="30"/>
        <v>0</v>
      </c>
      <c r="I185" s="642">
        <f t="shared" si="30"/>
        <v>0</v>
      </c>
      <c r="J185" s="643">
        <f t="shared" si="30"/>
        <v>1835</v>
      </c>
      <c r="K185" s="7">
        <v>1</v>
      </c>
      <c r="L185" s="1474" t="s">
        <v>1860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674</v>
      </c>
      <c r="E186" s="686">
        <f aca="true" t="shared" si="31" ref="E186:J190">SUMIF($C$595:$C$12264,$C186,E$595:E$12264)</f>
        <v>1516</v>
      </c>
      <c r="F186" s="694">
        <f t="shared" si="31"/>
        <v>3475</v>
      </c>
      <c r="G186" s="644">
        <f t="shared" si="31"/>
        <v>2709</v>
      </c>
      <c r="H186" s="645">
        <f t="shared" si="31"/>
        <v>0</v>
      </c>
      <c r="I186" s="645">
        <f t="shared" si="31"/>
        <v>0</v>
      </c>
      <c r="J186" s="646">
        <f t="shared" si="31"/>
        <v>766</v>
      </c>
      <c r="K186" s="4">
        <v>1</v>
      </c>
      <c r="L186" s="1474" t="s">
        <v>1861</v>
      </c>
    </row>
    <row r="187" spans="1:26" ht="18" customHeight="1">
      <c r="A187" s="10">
        <v>45</v>
      </c>
      <c r="B187" s="1310"/>
      <c r="C187" s="1311">
        <v>202</v>
      </c>
      <c r="D187" s="1312" t="s">
        <v>675</v>
      </c>
      <c r="E187" s="688">
        <f t="shared" si="31"/>
        <v>3000</v>
      </c>
      <c r="F187" s="696">
        <f t="shared" si="31"/>
        <v>1432</v>
      </c>
      <c r="G187" s="650">
        <f t="shared" si="31"/>
        <v>1325</v>
      </c>
      <c r="H187" s="651">
        <f t="shared" si="31"/>
        <v>0</v>
      </c>
      <c r="I187" s="651">
        <f t="shared" si="31"/>
        <v>0</v>
      </c>
      <c r="J187" s="652">
        <f t="shared" si="31"/>
        <v>107</v>
      </c>
      <c r="K187" s="4">
        <v>1</v>
      </c>
      <c r="L187" s="1474" t="s">
        <v>1862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1170</v>
      </c>
      <c r="E188" s="688">
        <f t="shared" si="31"/>
        <v>0</v>
      </c>
      <c r="F188" s="696">
        <f t="shared" si="31"/>
        <v>9622</v>
      </c>
      <c r="G188" s="650">
        <f t="shared" si="31"/>
        <v>8660</v>
      </c>
      <c r="H188" s="651">
        <f t="shared" si="31"/>
        <v>0</v>
      </c>
      <c r="I188" s="651">
        <f t="shared" si="31"/>
        <v>0</v>
      </c>
      <c r="J188" s="652">
        <f t="shared" si="31"/>
        <v>962</v>
      </c>
      <c r="K188" s="4">
        <v>1</v>
      </c>
      <c r="L188" s="1474" t="s">
        <v>1863</v>
      </c>
    </row>
    <row r="189" spans="1:12" ht="18" customHeight="1">
      <c r="A189" s="10">
        <v>55</v>
      </c>
      <c r="B189" s="1313"/>
      <c r="C189" s="1311">
        <v>208</v>
      </c>
      <c r="D189" s="1314" t="s">
        <v>1171</v>
      </c>
      <c r="E189" s="688">
        <f t="shared" si="31"/>
        <v>24000</v>
      </c>
      <c r="F189" s="696">
        <f t="shared" si="31"/>
        <v>3093</v>
      </c>
      <c r="G189" s="650">
        <f t="shared" si="31"/>
        <v>3093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74" t="s">
        <v>1864</v>
      </c>
    </row>
    <row r="190" spans="1:12" ht="18" customHeight="1">
      <c r="A190" s="10">
        <v>60</v>
      </c>
      <c r="B190" s="1309"/>
      <c r="C190" s="1307">
        <v>209</v>
      </c>
      <c r="D190" s="1315" t="s">
        <v>1172</v>
      </c>
      <c r="E190" s="692">
        <f t="shared" si="31"/>
        <v>11000</v>
      </c>
      <c r="F190" s="695">
        <f t="shared" si="31"/>
        <v>4718</v>
      </c>
      <c r="G190" s="647">
        <f t="shared" si="31"/>
        <v>4718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74" t="s">
        <v>1865</v>
      </c>
    </row>
    <row r="191" spans="1:26" s="408" customFormat="1" ht="18.75" customHeight="1">
      <c r="A191" s="9">
        <v>65</v>
      </c>
      <c r="B191" s="1303">
        <v>500</v>
      </c>
      <c r="C191" s="1775" t="s">
        <v>1173</v>
      </c>
      <c r="D191" s="1775"/>
      <c r="E191" s="523">
        <f aca="true" t="shared" si="32" ref="E191:J191">SUMIF($B$595:$B$12264,$B191,E$595:E$12264)</f>
        <v>200274</v>
      </c>
      <c r="F191" s="524">
        <f t="shared" si="32"/>
        <v>91628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91628</v>
      </c>
      <c r="K191" s="7">
        <v>1</v>
      </c>
      <c r="L191" s="1474" t="s">
        <v>1866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1174</v>
      </c>
      <c r="E192" s="686">
        <f aca="true" t="shared" si="33" ref="E192:J196">SUMIF($C$595:$C$12264,$C192,E$595:E$12264)</f>
        <v>125159</v>
      </c>
      <c r="F192" s="694">
        <f t="shared" si="33"/>
        <v>56913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56913</v>
      </c>
      <c r="K192" s="4">
        <v>1</v>
      </c>
      <c r="L192" s="1474" t="s">
        <v>1861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1812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74" t="s">
        <v>1867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1176</v>
      </c>
      <c r="E194" s="688">
        <f t="shared" si="33"/>
        <v>53573</v>
      </c>
      <c r="F194" s="696">
        <f t="shared" si="33"/>
        <v>24610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24610</v>
      </c>
      <c r="K194" s="4">
        <v>1</v>
      </c>
      <c r="L194" s="1474" t="s">
        <v>1863</v>
      </c>
    </row>
    <row r="195" spans="1:12" ht="18.75" customHeight="1">
      <c r="A195" s="10">
        <v>85</v>
      </c>
      <c r="B195" s="1320"/>
      <c r="C195" s="1318">
        <v>580</v>
      </c>
      <c r="D195" s="1319" t="s">
        <v>1177</v>
      </c>
      <c r="E195" s="688">
        <f t="shared" si="33"/>
        <v>21542</v>
      </c>
      <c r="F195" s="696">
        <f t="shared" si="33"/>
        <v>10105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10105</v>
      </c>
      <c r="K195" s="4">
        <v>1</v>
      </c>
      <c r="L195" s="1474" t="s">
        <v>1868</v>
      </c>
    </row>
    <row r="196" spans="1:12" ht="31.5">
      <c r="A196" s="10">
        <v>90</v>
      </c>
      <c r="B196" s="1309"/>
      <c r="C196" s="1322">
        <v>590</v>
      </c>
      <c r="D196" s="1323" t="s">
        <v>1178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770" t="s">
        <v>1179</v>
      </c>
      <c r="D197" s="1771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74" t="s">
        <v>1869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72" t="s">
        <v>1180</v>
      </c>
      <c r="D198" s="1772"/>
      <c r="E198" s="525">
        <f t="shared" si="34"/>
        <v>908900</v>
      </c>
      <c r="F198" s="526">
        <f t="shared" si="34"/>
        <v>511305</v>
      </c>
      <c r="G198" s="641">
        <f t="shared" si="34"/>
        <v>496459</v>
      </c>
      <c r="H198" s="642">
        <f t="shared" si="34"/>
        <v>0</v>
      </c>
      <c r="I198" s="642">
        <f t="shared" si="34"/>
        <v>15498</v>
      </c>
      <c r="J198" s="643">
        <f t="shared" si="34"/>
        <v>-652</v>
      </c>
      <c r="K198" s="4">
        <v>1</v>
      </c>
      <c r="L198" s="1474" t="s">
        <v>1861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1181</v>
      </c>
      <c r="E199" s="686">
        <f aca="true" t="shared" si="35" ref="E199:J208">SUMIF($C$595:$C$12264,$C199,E$595:E$12264)</f>
        <v>3000</v>
      </c>
      <c r="F199" s="694">
        <f t="shared" si="35"/>
        <v>1624</v>
      </c>
      <c r="G199" s="644">
        <f t="shared" si="35"/>
        <v>1624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1182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74" t="s">
        <v>1858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1183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74" t="s">
        <v>1861</v>
      </c>
    </row>
    <row r="202" spans="1:12" ht="18.75" customHeight="1">
      <c r="A202" s="10">
        <v>145</v>
      </c>
      <c r="B202" s="1310"/>
      <c r="C202" s="1311">
        <v>1014</v>
      </c>
      <c r="D202" s="1312" t="s">
        <v>1184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74" t="s">
        <v>1871</v>
      </c>
    </row>
    <row r="203" spans="1:12" ht="18.75" customHeight="1">
      <c r="A203" s="10">
        <v>150</v>
      </c>
      <c r="B203" s="1310"/>
      <c r="C203" s="1311">
        <v>1015</v>
      </c>
      <c r="D203" s="1312" t="s">
        <v>1185</v>
      </c>
      <c r="E203" s="688">
        <f t="shared" si="35"/>
        <v>19000</v>
      </c>
      <c r="F203" s="696">
        <f t="shared" si="35"/>
        <v>2303</v>
      </c>
      <c r="G203" s="650">
        <f t="shared" si="35"/>
        <v>2020</v>
      </c>
      <c r="H203" s="651">
        <f t="shared" si="35"/>
        <v>0</v>
      </c>
      <c r="I203" s="651">
        <f t="shared" si="35"/>
        <v>283</v>
      </c>
      <c r="J203" s="652">
        <f t="shared" si="35"/>
        <v>0</v>
      </c>
      <c r="K203" s="4">
        <v>1</v>
      </c>
      <c r="L203" s="1474" t="s">
        <v>1874</v>
      </c>
    </row>
    <row r="204" spans="1:12" ht="18.75" customHeight="1">
      <c r="A204" s="10">
        <v>155</v>
      </c>
      <c r="B204" s="1310"/>
      <c r="C204" s="1325">
        <v>1016</v>
      </c>
      <c r="D204" s="1326" t="s">
        <v>1186</v>
      </c>
      <c r="E204" s="690">
        <f t="shared" si="35"/>
        <v>11000</v>
      </c>
      <c r="F204" s="697">
        <f t="shared" si="35"/>
        <v>2755</v>
      </c>
      <c r="G204" s="653">
        <f t="shared" si="35"/>
        <v>993</v>
      </c>
      <c r="H204" s="654">
        <f t="shared" si="35"/>
        <v>0</v>
      </c>
      <c r="I204" s="654">
        <f t="shared" si="35"/>
        <v>1762</v>
      </c>
      <c r="J204" s="655">
        <f t="shared" si="35"/>
        <v>0</v>
      </c>
      <c r="K204" s="4">
        <v>1</v>
      </c>
      <c r="L204" s="1474" t="s">
        <v>1870</v>
      </c>
    </row>
    <row r="205" spans="1:12" ht="18.75" customHeight="1">
      <c r="A205" s="10">
        <v>160</v>
      </c>
      <c r="B205" s="1304"/>
      <c r="C205" s="1327">
        <v>1020</v>
      </c>
      <c r="D205" s="1328" t="s">
        <v>1187</v>
      </c>
      <c r="E205" s="698">
        <f t="shared" si="35"/>
        <v>800700</v>
      </c>
      <c r="F205" s="699">
        <f t="shared" si="35"/>
        <v>485572</v>
      </c>
      <c r="G205" s="656">
        <f t="shared" si="35"/>
        <v>485392</v>
      </c>
      <c r="H205" s="657">
        <f t="shared" si="35"/>
        <v>0</v>
      </c>
      <c r="I205" s="657">
        <f t="shared" si="35"/>
        <v>832</v>
      </c>
      <c r="J205" s="658">
        <f t="shared" si="35"/>
        <v>-652</v>
      </c>
      <c r="K205" s="4">
        <v>1</v>
      </c>
      <c r="L205" s="1474" t="s">
        <v>1875</v>
      </c>
    </row>
    <row r="206" spans="1:12" ht="18.75" customHeight="1">
      <c r="A206" s="10">
        <v>165</v>
      </c>
      <c r="B206" s="1310"/>
      <c r="C206" s="1329">
        <v>1030</v>
      </c>
      <c r="D206" s="1330" t="s">
        <v>1188</v>
      </c>
      <c r="E206" s="700">
        <f t="shared" si="35"/>
        <v>4500</v>
      </c>
      <c r="F206" s="701">
        <f t="shared" si="35"/>
        <v>3885</v>
      </c>
      <c r="G206" s="659">
        <f t="shared" si="35"/>
        <v>3705</v>
      </c>
      <c r="H206" s="660">
        <f t="shared" si="35"/>
        <v>0</v>
      </c>
      <c r="I206" s="660">
        <f t="shared" si="35"/>
        <v>180</v>
      </c>
      <c r="J206" s="661">
        <f t="shared" si="35"/>
        <v>0</v>
      </c>
      <c r="K206" s="4">
        <v>1</v>
      </c>
      <c r="L206" s="1475" t="s">
        <v>1863</v>
      </c>
    </row>
    <row r="207" spans="1:12" ht="18.75" customHeight="1">
      <c r="A207" s="10">
        <v>175</v>
      </c>
      <c r="B207" s="1310"/>
      <c r="C207" s="1327">
        <v>1051</v>
      </c>
      <c r="D207" s="1331" t="s">
        <v>1189</v>
      </c>
      <c r="E207" s="698">
        <f t="shared" si="35"/>
        <v>32000</v>
      </c>
      <c r="F207" s="699">
        <f t="shared" si="35"/>
        <v>9611</v>
      </c>
      <c r="G207" s="656">
        <f t="shared" si="35"/>
        <v>0</v>
      </c>
      <c r="H207" s="657">
        <f t="shared" si="35"/>
        <v>0</v>
      </c>
      <c r="I207" s="657">
        <f t="shared" si="35"/>
        <v>9611</v>
      </c>
      <c r="J207" s="658">
        <f t="shared" si="35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1190</v>
      </c>
      <c r="E208" s="688">
        <f t="shared" si="35"/>
        <v>8000</v>
      </c>
      <c r="F208" s="696">
        <f t="shared" si="35"/>
        <v>4537</v>
      </c>
      <c r="G208" s="650">
        <f t="shared" si="35"/>
        <v>1926</v>
      </c>
      <c r="H208" s="651">
        <f t="shared" si="35"/>
        <v>0</v>
      </c>
      <c r="I208" s="651">
        <f t="shared" si="35"/>
        <v>2611</v>
      </c>
      <c r="J208" s="652">
        <f t="shared" si="35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1796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74" t="s">
        <v>1858</v>
      </c>
    </row>
    <row r="210" spans="1:12" ht="18.75" customHeight="1">
      <c r="A210" s="10">
        <v>190</v>
      </c>
      <c r="B210" s="1310"/>
      <c r="C210" s="1327">
        <v>1062</v>
      </c>
      <c r="D210" s="1328" t="s">
        <v>1191</v>
      </c>
      <c r="E210" s="698">
        <f t="shared" si="36"/>
        <v>4500</v>
      </c>
      <c r="F210" s="699">
        <f t="shared" si="36"/>
        <v>277</v>
      </c>
      <c r="G210" s="656">
        <f t="shared" si="36"/>
        <v>217</v>
      </c>
      <c r="H210" s="657">
        <f t="shared" si="36"/>
        <v>0</v>
      </c>
      <c r="I210" s="657">
        <f t="shared" si="36"/>
        <v>60</v>
      </c>
      <c r="J210" s="658">
        <f t="shared" si="36"/>
        <v>0</v>
      </c>
      <c r="K210" s="4">
        <v>1</v>
      </c>
      <c r="L210" s="1474" t="s">
        <v>1859</v>
      </c>
    </row>
    <row r="211" spans="1:12" ht="18.75" customHeight="1">
      <c r="A211" s="10">
        <v>200</v>
      </c>
      <c r="B211" s="1310"/>
      <c r="C211" s="1329">
        <v>1063</v>
      </c>
      <c r="D211" s="1332" t="s">
        <v>1744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74" t="s">
        <v>1860</v>
      </c>
    </row>
    <row r="212" spans="1:12" ht="18.75" customHeight="1">
      <c r="A212" s="10">
        <v>200</v>
      </c>
      <c r="B212" s="1310"/>
      <c r="C212" s="1333">
        <v>1069</v>
      </c>
      <c r="D212" s="1334" t="s">
        <v>1192</v>
      </c>
      <c r="E212" s="702">
        <f t="shared" si="36"/>
        <v>0</v>
      </c>
      <c r="F212" s="703">
        <f t="shared" si="36"/>
        <v>150</v>
      </c>
      <c r="G212" s="662">
        <f t="shared" si="36"/>
        <v>150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74" t="s">
        <v>1861</v>
      </c>
    </row>
    <row r="213" spans="1:12" ht="18.75" customHeight="1">
      <c r="A213" s="10">
        <v>205</v>
      </c>
      <c r="B213" s="1304"/>
      <c r="C213" s="1327">
        <v>1091</v>
      </c>
      <c r="D213" s="1331" t="s">
        <v>1797</v>
      </c>
      <c r="E213" s="698">
        <f t="shared" si="36"/>
        <v>23200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74" t="s">
        <v>1862</v>
      </c>
    </row>
    <row r="214" spans="1:12" ht="18.75" customHeight="1">
      <c r="A214" s="10">
        <v>210</v>
      </c>
      <c r="B214" s="1310"/>
      <c r="C214" s="1311">
        <v>1092</v>
      </c>
      <c r="D214" s="1312" t="s">
        <v>1406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74" t="s">
        <v>1863</v>
      </c>
    </row>
    <row r="215" spans="1:12" ht="18.75" customHeight="1">
      <c r="A215" s="10">
        <v>215</v>
      </c>
      <c r="B215" s="1310"/>
      <c r="C215" s="1307">
        <v>1098</v>
      </c>
      <c r="D215" s="1335" t="s">
        <v>1193</v>
      </c>
      <c r="E215" s="692">
        <f t="shared" si="36"/>
        <v>3000</v>
      </c>
      <c r="F215" s="695">
        <f t="shared" si="36"/>
        <v>591</v>
      </c>
      <c r="G215" s="647">
        <f t="shared" si="36"/>
        <v>432</v>
      </c>
      <c r="H215" s="648">
        <f t="shared" si="36"/>
        <v>0</v>
      </c>
      <c r="I215" s="648">
        <f t="shared" si="36"/>
        <v>159</v>
      </c>
      <c r="J215" s="649">
        <f t="shared" si="36"/>
        <v>0</v>
      </c>
      <c r="K215" s="4">
        <v>1</v>
      </c>
      <c r="L215" s="1474" t="s">
        <v>1864</v>
      </c>
    </row>
    <row r="216" spans="1:26" s="408" customFormat="1" ht="18.75" customHeight="1">
      <c r="A216" s="9">
        <v>220</v>
      </c>
      <c r="B216" s="1303">
        <v>1900</v>
      </c>
      <c r="C216" s="1766" t="s">
        <v>809</v>
      </c>
      <c r="D216" s="1766"/>
      <c r="E216" s="525">
        <f aca="true" t="shared" si="37" ref="E216:J216">SUMIF($B$595:$B$12264,$B216,E$595:E$12264)</f>
        <v>1000</v>
      </c>
      <c r="F216" s="526">
        <f t="shared" si="37"/>
        <v>857</v>
      </c>
      <c r="G216" s="641">
        <f t="shared" si="37"/>
        <v>488</v>
      </c>
      <c r="H216" s="642">
        <f t="shared" si="37"/>
        <v>0</v>
      </c>
      <c r="I216" s="642">
        <f t="shared" si="37"/>
        <v>600</v>
      </c>
      <c r="J216" s="643">
        <f t="shared" si="37"/>
        <v>-231</v>
      </c>
      <c r="K216" s="4">
        <v>1</v>
      </c>
      <c r="L216" s="1474" t="s">
        <v>1865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1799</v>
      </c>
      <c r="E217" s="686">
        <f aca="true" t="shared" si="38" ref="E217:J219">SUMIF($C$595:$C$12264,$C217,E$595:E$12264)</f>
        <v>200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74" t="s">
        <v>1866</v>
      </c>
    </row>
    <row r="218" spans="1:26" ht="18.75" customHeight="1">
      <c r="A218" s="10">
        <v>230</v>
      </c>
      <c r="B218" s="1337"/>
      <c r="C218" s="1311">
        <v>1981</v>
      </c>
      <c r="D218" s="1338" t="s">
        <v>1800</v>
      </c>
      <c r="E218" s="688">
        <f t="shared" si="38"/>
        <v>800</v>
      </c>
      <c r="F218" s="696">
        <f t="shared" si="38"/>
        <v>857</v>
      </c>
      <c r="G218" s="650">
        <f t="shared" si="38"/>
        <v>488</v>
      </c>
      <c r="H218" s="651">
        <f t="shared" si="38"/>
        <v>0</v>
      </c>
      <c r="I218" s="651">
        <f t="shared" si="38"/>
        <v>600</v>
      </c>
      <c r="J218" s="652">
        <f t="shared" si="38"/>
        <v>-231</v>
      </c>
      <c r="K218" s="4">
        <v>1</v>
      </c>
      <c r="L218" s="1474" t="s">
        <v>1861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1801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74" t="s">
        <v>1867</v>
      </c>
    </row>
    <row r="220" spans="1:26" s="408" customFormat="1" ht="18.75" customHeight="1">
      <c r="A220" s="9">
        <v>220</v>
      </c>
      <c r="B220" s="1303">
        <v>2100</v>
      </c>
      <c r="C220" s="1766" t="s">
        <v>1365</v>
      </c>
      <c r="D220" s="1766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74" t="s">
        <v>1863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1194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74" t="s">
        <v>1868</v>
      </c>
    </row>
    <row r="222" spans="1:26" ht="18.75" customHeight="1">
      <c r="A222" s="10">
        <v>230</v>
      </c>
      <c r="B222" s="1337"/>
      <c r="C222" s="1311">
        <v>2120</v>
      </c>
      <c r="D222" s="1314" t="s">
        <v>1195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1196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74" t="s">
        <v>1869</v>
      </c>
    </row>
    <row r="224" spans="1:12" ht="18.75" customHeight="1">
      <c r="A224" s="10">
        <v>240</v>
      </c>
      <c r="B224" s="1309"/>
      <c r="C224" s="1311">
        <v>2140</v>
      </c>
      <c r="D224" s="1314" t="s">
        <v>1197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74" t="s">
        <v>1861</v>
      </c>
    </row>
    <row r="225" spans="1:12" ht="18.75" customHeight="1">
      <c r="A225" s="10">
        <v>245</v>
      </c>
      <c r="B225" s="1310"/>
      <c r="C225" s="1307">
        <v>2190</v>
      </c>
      <c r="D225" s="1341" t="s">
        <v>1198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66" t="s">
        <v>1199</v>
      </c>
      <c r="D226" s="1766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74" t="s">
        <v>1858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1407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74" t="s">
        <v>1861</v>
      </c>
    </row>
    <row r="228" spans="1:12" ht="18.75" customHeight="1">
      <c r="A228" s="10">
        <v>265</v>
      </c>
      <c r="B228" s="1310"/>
      <c r="C228" s="1307">
        <v>2224</v>
      </c>
      <c r="D228" s="1308" t="s">
        <v>1200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74" t="s">
        <v>1871</v>
      </c>
    </row>
    <row r="229" spans="1:26" s="408" customFormat="1" ht="18.75" customHeight="1">
      <c r="A229" s="9">
        <v>270</v>
      </c>
      <c r="B229" s="1303">
        <v>2500</v>
      </c>
      <c r="C229" s="1766" t="s">
        <v>1201</v>
      </c>
      <c r="D229" s="1773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74" t="s">
        <v>1874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68" t="s">
        <v>1202</v>
      </c>
      <c r="D230" s="1769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74" t="s">
        <v>1870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68" t="s">
        <v>1203</v>
      </c>
      <c r="D231" s="1769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74" t="s">
        <v>1875</v>
      </c>
    </row>
    <row r="232" spans="1:12" s="408" customFormat="1" ht="35.25" customHeight="1">
      <c r="A232" s="9">
        <v>330</v>
      </c>
      <c r="B232" s="1303">
        <v>2800</v>
      </c>
      <c r="C232" s="1768" t="s">
        <v>1204</v>
      </c>
      <c r="D232" s="1769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75" t="s">
        <v>1863</v>
      </c>
    </row>
    <row r="233" spans="1:12" s="408" customFormat="1" ht="18.75" customHeight="1">
      <c r="A233" s="9">
        <v>350</v>
      </c>
      <c r="B233" s="1303">
        <v>2900</v>
      </c>
      <c r="C233" s="1766" t="s">
        <v>1205</v>
      </c>
      <c r="D233" s="1766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1206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1207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1208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1209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1210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1211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1212</v>
      </c>
      <c r="D240" s="1471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74" t="s">
        <v>1858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1213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74" t="s">
        <v>1859</v>
      </c>
    </row>
    <row r="242" spans="1:26" ht="18.75" customHeight="1">
      <c r="A242" s="8">
        <v>399</v>
      </c>
      <c r="B242" s="1309"/>
      <c r="C242" s="1311">
        <v>3302</v>
      </c>
      <c r="D242" s="1352" t="s">
        <v>1319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74" t="s">
        <v>1860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1214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74" t="s">
        <v>1861</v>
      </c>
    </row>
    <row r="244" spans="1:12" ht="18.75" customHeight="1">
      <c r="A244" s="8">
        <v>401</v>
      </c>
      <c r="B244" s="1309"/>
      <c r="C244" s="1311">
        <v>3304</v>
      </c>
      <c r="D244" s="1352" t="s">
        <v>1215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74" t="s">
        <v>1862</v>
      </c>
    </row>
    <row r="245" spans="1:12" ht="18.75" customHeight="1">
      <c r="A245" s="8">
        <v>402</v>
      </c>
      <c r="B245" s="1309"/>
      <c r="C245" s="1311">
        <v>3305</v>
      </c>
      <c r="D245" s="1352" t="s">
        <v>1216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74" t="s">
        <v>1863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1217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74" t="s">
        <v>1864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66" t="s">
        <v>1218</v>
      </c>
      <c r="D247" s="1766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74" t="s">
        <v>1865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66" t="s">
        <v>1219</v>
      </c>
      <c r="D248" s="1766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74" t="s">
        <v>1866</v>
      </c>
    </row>
    <row r="249" spans="1:12" s="408" customFormat="1" ht="18.75" customHeight="1">
      <c r="A249" s="9">
        <v>450</v>
      </c>
      <c r="B249" s="1303">
        <v>4100</v>
      </c>
      <c r="C249" s="1766" t="s">
        <v>1220</v>
      </c>
      <c r="D249" s="1766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74" t="s">
        <v>1861</v>
      </c>
    </row>
    <row r="250" spans="1:12" s="408" customFormat="1" ht="18.75" customHeight="1">
      <c r="A250" s="9">
        <v>495</v>
      </c>
      <c r="B250" s="1303">
        <v>4200</v>
      </c>
      <c r="C250" s="1766" t="s">
        <v>1221</v>
      </c>
      <c r="D250" s="1766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74" t="s">
        <v>1867</v>
      </c>
    </row>
    <row r="251" spans="1:26" ht="18.75" customHeight="1">
      <c r="A251" s="10">
        <v>500</v>
      </c>
      <c r="B251" s="1354"/>
      <c r="C251" s="1305">
        <v>4201</v>
      </c>
      <c r="D251" s="1306" t="s">
        <v>1222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74" t="s">
        <v>1863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1223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74" t="s">
        <v>1868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1224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1225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74" t="s">
        <v>1869</v>
      </c>
    </row>
    <row r="255" spans="1:12" ht="18.75" customHeight="1">
      <c r="A255" s="10">
        <v>520</v>
      </c>
      <c r="B255" s="1354"/>
      <c r="C255" s="1311">
        <v>4218</v>
      </c>
      <c r="D255" s="1312" t="s">
        <v>1226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74" t="s">
        <v>1861</v>
      </c>
    </row>
    <row r="256" spans="1:12" ht="18.75" customHeight="1">
      <c r="A256" s="10">
        <v>525</v>
      </c>
      <c r="B256" s="1354"/>
      <c r="C256" s="1307">
        <v>4219</v>
      </c>
      <c r="D256" s="1339" t="s">
        <v>1227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66" t="s">
        <v>1228</v>
      </c>
      <c r="D257" s="1766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74" t="s">
        <v>1858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1229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74" t="s">
        <v>1861</v>
      </c>
    </row>
    <row r="259" spans="1:26" ht="18.75" customHeight="1">
      <c r="A259" s="10">
        <v>645</v>
      </c>
      <c r="B259" s="1354"/>
      <c r="C259" s="1311">
        <v>4302</v>
      </c>
      <c r="D259" s="1355" t="s">
        <v>1230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74" t="s">
        <v>1871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1231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74" t="s">
        <v>1874</v>
      </c>
    </row>
    <row r="261" spans="1:26" s="408" customFormat="1" ht="18.75" customHeight="1">
      <c r="A261" s="9">
        <v>655</v>
      </c>
      <c r="B261" s="1303">
        <v>4400</v>
      </c>
      <c r="C261" s="1766" t="s">
        <v>1232</v>
      </c>
      <c r="D261" s="1766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74" t="s">
        <v>1870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66" t="s">
        <v>1295</v>
      </c>
      <c r="D262" s="1766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74" t="s">
        <v>1875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68" t="s">
        <v>1233</v>
      </c>
      <c r="D263" s="1769"/>
      <c r="E263" s="525">
        <f t="shared" si="51"/>
        <v>8100</v>
      </c>
      <c r="F263" s="526">
        <f t="shared" si="51"/>
        <v>6552</v>
      </c>
      <c r="G263" s="641">
        <f t="shared" si="51"/>
        <v>6552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75" t="s">
        <v>1863</v>
      </c>
    </row>
    <row r="264" spans="1:12" s="408" customFormat="1" ht="18.75" customHeight="1">
      <c r="A264" s="9">
        <v>685</v>
      </c>
      <c r="B264" s="1303">
        <v>4900</v>
      </c>
      <c r="C264" s="1766" t="s">
        <v>813</v>
      </c>
      <c r="D264" s="1766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814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815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74" t="s">
        <v>1858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67" t="s">
        <v>1234</v>
      </c>
      <c r="D267" s="1767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74" t="s">
        <v>1859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67" t="s">
        <v>1235</v>
      </c>
      <c r="D268" s="1767"/>
      <c r="E268" s="525">
        <f t="shared" si="53"/>
        <v>27000</v>
      </c>
      <c r="F268" s="526">
        <f t="shared" si="53"/>
        <v>4070</v>
      </c>
      <c r="G268" s="641">
        <f t="shared" si="53"/>
        <v>4070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74" t="s">
        <v>1860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1236</v>
      </c>
      <c r="E269" s="686">
        <f aca="true" t="shared" si="54" ref="E269:J275">SUMIF($C$595:$C$12264,$C269,E$595:E$12264)</f>
        <v>27000</v>
      </c>
      <c r="F269" s="694">
        <f t="shared" si="54"/>
        <v>4070</v>
      </c>
      <c r="G269" s="644">
        <f t="shared" si="54"/>
        <v>4070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74" t="s">
        <v>1861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1237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74" t="s">
        <v>1862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74" t="s">
        <v>1863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74" t="s">
        <v>1864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74" t="s">
        <v>1865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74" t="s">
        <v>1866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74" t="s">
        <v>1861</v>
      </c>
    </row>
    <row r="276" spans="1:26" s="417" customFormat="1" ht="18.75" customHeight="1">
      <c r="A276" s="9">
        <v>750</v>
      </c>
      <c r="B276" s="1357">
        <v>5300</v>
      </c>
      <c r="C276" s="1767" t="s">
        <v>285</v>
      </c>
      <c r="D276" s="1767"/>
      <c r="E276" s="525">
        <f aca="true" t="shared" si="55" ref="E276:J276">SUMIF($B$595:$B$12264,$B276,E$595:E$12264)</f>
        <v>3000</v>
      </c>
      <c r="F276" s="526">
        <f t="shared" si="55"/>
        <v>2730</v>
      </c>
      <c r="G276" s="641">
        <f t="shared" si="55"/>
        <v>2730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74" t="s">
        <v>1867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1408</v>
      </c>
      <c r="E277" s="686">
        <f aca="true" t="shared" si="56" ref="E277:J278">SUMIF($C$595:$C$12264,$C277,E$595:E$12264)</f>
        <v>3000</v>
      </c>
      <c r="F277" s="694">
        <f t="shared" si="56"/>
        <v>2730</v>
      </c>
      <c r="G277" s="644">
        <f t="shared" si="56"/>
        <v>2730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74" t="s">
        <v>1863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74" t="s">
        <v>1868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67" t="s">
        <v>1251</v>
      </c>
      <c r="D279" s="1767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66" t="s">
        <v>1252</v>
      </c>
      <c r="D280" s="1766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74" t="s">
        <v>1869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1253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74" t="s">
        <v>1861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1254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1255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74" t="s">
        <v>1858</v>
      </c>
    </row>
    <row r="284" spans="1:12" ht="18.75" customHeight="1">
      <c r="A284" s="10">
        <v>795</v>
      </c>
      <c r="B284" s="1354"/>
      <c r="C284" s="1307">
        <v>5504</v>
      </c>
      <c r="D284" s="1335" t="s">
        <v>1256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74" t="s">
        <v>1861</v>
      </c>
    </row>
    <row r="285" spans="1:26" s="417" customFormat="1" ht="18.75" customHeight="1">
      <c r="A285" s="9">
        <v>805</v>
      </c>
      <c r="B285" s="1357">
        <v>5700</v>
      </c>
      <c r="C285" s="1753" t="s">
        <v>1798</v>
      </c>
      <c r="D285" s="1754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74" t="s">
        <v>1871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1258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74" t="s">
        <v>1874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1259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74" t="s">
        <v>1870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1802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74" t="s">
        <v>1875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793" t="s">
        <v>1261</v>
      </c>
      <c r="D289" s="1794"/>
      <c r="E289" s="834">
        <f aca="true" t="shared" si="61" ref="E289:J289">SUMIF($B$595:$B$12264,$B289,E$595:E$12264)</f>
        <v>0</v>
      </c>
      <c r="F289" s="835">
        <f t="shared" si="61"/>
        <v>0</v>
      </c>
      <c r="G289" s="836">
        <f t="shared" si="61"/>
        <v>0</v>
      </c>
      <c r="H289" s="837">
        <f t="shared" si="61"/>
        <v>0</v>
      </c>
      <c r="I289" s="837">
        <f t="shared" si="61"/>
        <v>0</v>
      </c>
      <c r="J289" s="838">
        <f t="shared" si="61"/>
        <v>0</v>
      </c>
      <c r="K289" s="4">
        <v>1</v>
      </c>
      <c r="L289" s="1474" t="s">
        <v>1863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1795</v>
      </c>
      <c r="C293" s="1379" t="s">
        <v>666</v>
      </c>
      <c r="D293" s="1504" t="s">
        <v>1803</v>
      </c>
      <c r="E293" s="539">
        <f aca="true" t="shared" si="62" ref="E293:J293">SUMIF($C$595:$C$12264,$C293,E$595:E$12264)</f>
        <v>2348790</v>
      </c>
      <c r="F293" s="540">
        <f t="shared" si="62"/>
        <v>1185489</v>
      </c>
      <c r="G293" s="829">
        <f t="shared" si="62"/>
        <v>961882</v>
      </c>
      <c r="H293" s="830">
        <f t="shared" si="62"/>
        <v>0</v>
      </c>
      <c r="I293" s="830">
        <f t="shared" si="62"/>
        <v>16098</v>
      </c>
      <c r="J293" s="831">
        <f t="shared" si="62"/>
        <v>207509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57" t="str">
        <f>$B$7</f>
        <v>ОТЧЕТНИ ДАННИ ПО ЕБК ЗА ИЗПЪЛНЕНИЕТО НА БЮДЖЕТА</v>
      </c>
      <c r="C298" s="1758"/>
      <c r="D298" s="1758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1805</v>
      </c>
      <c r="F299" s="1255" t="s">
        <v>878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59">
        <f>$B$9</f>
        <v>0</v>
      </c>
      <c r="C300" s="1760"/>
      <c r="D300" s="1761"/>
      <c r="E300" s="1165">
        <f>$E$9</f>
        <v>42005</v>
      </c>
      <c r="F300" s="1259">
        <f>$F$9</f>
        <v>42185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84" t="str">
        <f>$B$12</f>
        <v>Омбудсман</v>
      </c>
      <c r="C303" s="1785"/>
      <c r="D303" s="1786"/>
      <c r="E303" s="1262" t="s">
        <v>1777</v>
      </c>
      <c r="F303" s="1385" t="str">
        <f>$F$12</f>
        <v>4000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1858</v>
      </c>
    </row>
    <row r="305" spans="1:12" ht="21.75" customHeight="1">
      <c r="A305" s="10"/>
      <c r="B305" s="1260"/>
      <c r="C305" s="847"/>
      <c r="D305" s="1387" t="s">
        <v>1897</v>
      </c>
      <c r="E305" s="1388">
        <f>$E$15</f>
        <v>0</v>
      </c>
      <c r="F305" s="1621" t="str">
        <f>+$F$15</f>
        <v>БЮДЖЕТ</v>
      </c>
      <c r="G305" s="848"/>
      <c r="H305" s="441"/>
      <c r="I305" s="441"/>
      <c r="J305" s="441"/>
      <c r="K305" s="4">
        <v>1</v>
      </c>
      <c r="L305" s="1474" t="s">
        <v>1859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1860</v>
      </c>
    </row>
    <row r="307" spans="1:12" ht="18.75" customHeight="1" thickBot="1">
      <c r="A307" s="10"/>
      <c r="B307" s="1261"/>
      <c r="C307" s="1226"/>
      <c r="D307" s="1390" t="s">
        <v>1857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1861</v>
      </c>
    </row>
    <row r="308" spans="1:12" ht="20.25" customHeight="1">
      <c r="A308" s="12"/>
      <c r="B308" s="1392" t="s">
        <v>1263</v>
      </c>
      <c r="C308" s="1393" t="s">
        <v>1804</v>
      </c>
      <c r="D308" s="1394" t="s">
        <v>1265</v>
      </c>
      <c r="E308" s="1395" t="s">
        <v>1266</v>
      </c>
      <c r="F308" s="1396" t="s">
        <v>1267</v>
      </c>
      <c r="G308" s="441"/>
      <c r="H308" s="441"/>
      <c r="I308" s="441"/>
      <c r="J308" s="441"/>
      <c r="K308" s="4">
        <v>1</v>
      </c>
      <c r="L308" s="1474" t="s">
        <v>1862</v>
      </c>
    </row>
    <row r="309" spans="1:12" ht="18.75" customHeight="1">
      <c r="A309" s="12">
        <v>905</v>
      </c>
      <c r="B309" s="1397"/>
      <c r="C309" s="1398" t="s">
        <v>1268</v>
      </c>
      <c r="D309" s="1399" t="s">
        <v>1269</v>
      </c>
      <c r="E309" s="861">
        <f aca="true" t="shared" si="63" ref="E309:F314">SUMIF($C$595:$C$12264,$C309,E$595:E$12264)</f>
        <v>61</v>
      </c>
      <c r="F309" s="862">
        <f t="shared" si="63"/>
        <v>49</v>
      </c>
      <c r="G309" s="441"/>
      <c r="H309" s="441"/>
      <c r="I309" s="441"/>
      <c r="J309" s="441"/>
      <c r="K309" s="4">
        <v>1</v>
      </c>
      <c r="L309" s="1474" t="s">
        <v>1863</v>
      </c>
    </row>
    <row r="310" spans="1:12" ht="18.75" customHeight="1">
      <c r="A310" s="12">
        <v>906</v>
      </c>
      <c r="B310" s="1400"/>
      <c r="C310" s="1401" t="s">
        <v>1270</v>
      </c>
      <c r="D310" s="1402" t="s">
        <v>1271</v>
      </c>
      <c r="E310" s="857">
        <f t="shared" si="63"/>
        <v>61</v>
      </c>
      <c r="F310" s="858">
        <f t="shared" si="63"/>
        <v>49</v>
      </c>
      <c r="G310" s="441"/>
      <c r="H310" s="441"/>
      <c r="I310" s="441"/>
      <c r="J310" s="441"/>
      <c r="K310" s="4">
        <v>1</v>
      </c>
      <c r="L310" s="1474" t="s">
        <v>1864</v>
      </c>
    </row>
    <row r="311" spans="1:12" ht="18.75" customHeight="1">
      <c r="A311" s="12">
        <v>907</v>
      </c>
      <c r="B311" s="1403"/>
      <c r="C311" s="1404" t="s">
        <v>1272</v>
      </c>
      <c r="D311" s="1405" t="s">
        <v>1273</v>
      </c>
      <c r="E311" s="859">
        <f t="shared" si="63"/>
        <v>0</v>
      </c>
      <c r="F311" s="860">
        <f t="shared" si="63"/>
        <v>0</v>
      </c>
      <c r="G311" s="441"/>
      <c r="H311" s="441"/>
      <c r="I311" s="441"/>
      <c r="J311" s="441"/>
      <c r="K311" s="4">
        <v>1</v>
      </c>
      <c r="L311" s="1474" t="s">
        <v>1865</v>
      </c>
    </row>
    <row r="312" spans="1:12" ht="18.75" customHeight="1">
      <c r="A312" s="12">
        <v>910</v>
      </c>
      <c r="B312" s="1397"/>
      <c r="C312" s="1398" t="s">
        <v>1274</v>
      </c>
      <c r="D312" s="1399" t="s">
        <v>1275</v>
      </c>
      <c r="E312" s="861">
        <f t="shared" si="63"/>
        <v>61</v>
      </c>
      <c r="F312" s="862">
        <f t="shared" si="63"/>
        <v>50</v>
      </c>
      <c r="G312" s="441"/>
      <c r="H312" s="441"/>
      <c r="I312" s="441"/>
      <c r="J312" s="441"/>
      <c r="K312" s="4">
        <v>1</v>
      </c>
      <c r="L312" s="1474" t="s">
        <v>1866</v>
      </c>
    </row>
    <row r="313" spans="1:12" ht="18.75" customHeight="1">
      <c r="A313" s="12">
        <v>911</v>
      </c>
      <c r="B313" s="1400"/>
      <c r="C313" s="1401" t="s">
        <v>1276</v>
      </c>
      <c r="D313" s="1402" t="s">
        <v>1271</v>
      </c>
      <c r="E313" s="857">
        <f t="shared" si="63"/>
        <v>61</v>
      </c>
      <c r="F313" s="858">
        <f t="shared" si="63"/>
        <v>50</v>
      </c>
      <c r="G313" s="441"/>
      <c r="H313" s="441"/>
      <c r="I313" s="441"/>
      <c r="J313" s="441"/>
      <c r="K313" s="4">
        <v>1</v>
      </c>
      <c r="L313" s="1474" t="s">
        <v>1861</v>
      </c>
    </row>
    <row r="314" spans="1:12" ht="18.75" customHeight="1">
      <c r="A314" s="12">
        <v>912</v>
      </c>
      <c r="B314" s="1406"/>
      <c r="C314" s="1407" t="s">
        <v>1277</v>
      </c>
      <c r="D314" s="1408" t="s">
        <v>1278</v>
      </c>
      <c r="E314" s="863">
        <f t="shared" si="63"/>
        <v>0</v>
      </c>
      <c r="F314" s="864">
        <f t="shared" si="63"/>
        <v>0</v>
      </c>
      <c r="G314" s="441"/>
      <c r="H314" s="441"/>
      <c r="I314" s="441"/>
      <c r="J314" s="441"/>
      <c r="K314" s="4">
        <v>1</v>
      </c>
      <c r="L314" s="1474" t="s">
        <v>1867</v>
      </c>
    </row>
    <row r="315" spans="1:12" ht="18.75" customHeight="1">
      <c r="A315" s="12">
        <v>920</v>
      </c>
      <c r="B315" s="1397"/>
      <c r="C315" s="1398" t="s">
        <v>1279</v>
      </c>
      <c r="D315" s="1399" t="s">
        <v>1280</v>
      </c>
      <c r="E315" s="865">
        <f>IF(ISERROR(E182/(E312+E324)),0,E182/(E312+E324))</f>
        <v>19032.786885245903</v>
      </c>
      <c r="F315" s="866">
        <f>IF(ISERROR(J182/(F312+F324)),0,F182/(F312+F324))</f>
        <v>10920.14</v>
      </c>
      <c r="G315" s="441"/>
      <c r="H315" s="441"/>
      <c r="I315" s="441"/>
      <c r="J315" s="441"/>
      <c r="K315" s="4">
        <v>1</v>
      </c>
      <c r="L315" s="1474" t="s">
        <v>1863</v>
      </c>
    </row>
    <row r="316" spans="1:12" ht="18.75" customHeight="1">
      <c r="A316" s="12">
        <v>921</v>
      </c>
      <c r="B316" s="1400"/>
      <c r="C316" s="1409" t="s">
        <v>1281</v>
      </c>
      <c r="D316" s="1410" t="s">
        <v>1282</v>
      </c>
      <c r="E316" s="867">
        <f>IF(ISERROR(E183/(E313+E324)),0,E183/(E313+E324))</f>
        <v>19032.786885245903</v>
      </c>
      <c r="F316" s="868">
        <f>IF(ISERROR(J183/(F313+F324)),0,F183/(F313+F324))</f>
        <v>10920.14</v>
      </c>
      <c r="G316" s="441"/>
      <c r="H316" s="441"/>
      <c r="I316" s="441"/>
      <c r="J316" s="441"/>
      <c r="K316" s="4">
        <v>1</v>
      </c>
      <c r="L316" s="1474" t="s">
        <v>1868</v>
      </c>
    </row>
    <row r="317" spans="1:12" ht="18.75" customHeight="1">
      <c r="A317" s="12">
        <v>922</v>
      </c>
      <c r="B317" s="1406"/>
      <c r="C317" s="1404" t="s">
        <v>1283</v>
      </c>
      <c r="D317" s="1405" t="s">
        <v>1284</v>
      </c>
      <c r="E317" s="869">
        <f>IF(ISERROR(E184/(E314)),0,E184/(E314))</f>
        <v>0</v>
      </c>
      <c r="F317" s="870">
        <f>IF(ISERROR(J184/(F314)),0,F184/(F314))</f>
        <v>0</v>
      </c>
      <c r="G317" s="441"/>
      <c r="H317" s="441"/>
      <c r="I317" s="441"/>
      <c r="J317" s="441"/>
      <c r="K317" s="4">
        <v>1</v>
      </c>
      <c r="L317" s="1474" t="s">
        <v>1872</v>
      </c>
    </row>
    <row r="318" spans="1:12" ht="18.75" customHeight="1">
      <c r="A318" s="12">
        <v>930</v>
      </c>
      <c r="B318" s="1397"/>
      <c r="C318" s="1398" t="s">
        <v>1285</v>
      </c>
      <c r="D318" s="1399" t="s">
        <v>1286</v>
      </c>
      <c r="E318" s="861">
        <f aca="true" t="shared" si="64" ref="E318:F321">SUMIF($C$595:$C$12264,$C318,E$595:E$12264)</f>
        <v>0</v>
      </c>
      <c r="F318" s="862">
        <f t="shared" si="64"/>
        <v>3</v>
      </c>
      <c r="G318" s="441"/>
      <c r="H318" s="441"/>
      <c r="I318" s="441"/>
      <c r="J318" s="441"/>
      <c r="K318" s="4">
        <v>1</v>
      </c>
      <c r="L318" s="1474" t="s">
        <v>1869</v>
      </c>
    </row>
    <row r="319" spans="1:12" ht="18.75" customHeight="1">
      <c r="A319" s="12">
        <v>931</v>
      </c>
      <c r="B319" s="1400"/>
      <c r="C319" s="1409" t="s">
        <v>1287</v>
      </c>
      <c r="D319" s="1410" t="s">
        <v>1288</v>
      </c>
      <c r="E319" s="871">
        <f t="shared" si="64"/>
        <v>0</v>
      </c>
      <c r="F319" s="872">
        <f t="shared" si="64"/>
        <v>3</v>
      </c>
      <c r="G319" s="441"/>
      <c r="H319" s="441"/>
      <c r="I319" s="441"/>
      <c r="J319" s="441"/>
      <c r="K319" s="4">
        <v>1</v>
      </c>
      <c r="L319" s="1474" t="s">
        <v>1861</v>
      </c>
    </row>
    <row r="320" spans="1:12" ht="18.75" customHeight="1">
      <c r="A320" s="12">
        <v>932</v>
      </c>
      <c r="B320" s="1406"/>
      <c r="C320" s="1404" t="s">
        <v>1289</v>
      </c>
      <c r="D320" s="1405" t="s">
        <v>1290</v>
      </c>
      <c r="E320" s="859">
        <f t="shared" si="64"/>
        <v>0</v>
      </c>
      <c r="F320" s="860">
        <f t="shared" si="64"/>
        <v>0</v>
      </c>
      <c r="G320" s="441"/>
      <c r="H320" s="441"/>
      <c r="I320" s="441"/>
      <c r="J320" s="441"/>
      <c r="K320" s="4">
        <v>1</v>
      </c>
      <c r="L320" s="1474" t="s">
        <v>1864</v>
      </c>
    </row>
    <row r="321" spans="1:12" ht="18.75" customHeight="1">
      <c r="A321" s="11">
        <v>935</v>
      </c>
      <c r="B321" s="1397"/>
      <c r="C321" s="1398" t="s">
        <v>1291</v>
      </c>
      <c r="D321" s="1399" t="s">
        <v>362</v>
      </c>
      <c r="E321" s="861">
        <f t="shared" si="64"/>
        <v>0</v>
      </c>
      <c r="F321" s="862">
        <f t="shared" si="64"/>
        <v>0</v>
      </c>
      <c r="G321" s="441"/>
      <c r="H321" s="441"/>
      <c r="I321" s="441"/>
      <c r="J321" s="441"/>
      <c r="K321" s="4">
        <v>1</v>
      </c>
      <c r="L321" s="1474" t="s">
        <v>1865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1858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5" ref="E323:F330">SUMIF($C$595:$C$12264,$C323,E$595:E$12264)</f>
        <v>0</v>
      </c>
      <c r="F323" s="862">
        <f t="shared" si="65"/>
        <v>0</v>
      </c>
      <c r="G323" s="441"/>
      <c r="H323" s="441"/>
      <c r="I323" s="441"/>
      <c r="J323" s="441"/>
      <c r="K323" s="4">
        <v>1</v>
      </c>
      <c r="L323" s="1474" t="s">
        <v>1861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5"/>
        <v>0</v>
      </c>
      <c r="F324" s="862">
        <f t="shared" si="65"/>
        <v>0</v>
      </c>
      <c r="G324" s="441"/>
      <c r="H324" s="441"/>
      <c r="I324" s="441"/>
      <c r="J324" s="441"/>
      <c r="K324" s="4">
        <v>1</v>
      </c>
      <c r="L324" s="1474" t="s">
        <v>1866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5"/>
        <v>0</v>
      </c>
      <c r="F325" s="862">
        <f t="shared" si="65"/>
        <v>0</v>
      </c>
      <c r="G325" s="441"/>
      <c r="H325" s="441"/>
      <c r="I325" s="441"/>
      <c r="J325" s="441"/>
      <c r="K325" s="4">
        <v>1</v>
      </c>
      <c r="L325" s="1474" t="s">
        <v>1869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5"/>
        <v>0</v>
      </c>
      <c r="F326" s="862">
        <f t="shared" si="65"/>
        <v>0</v>
      </c>
      <c r="G326" s="441"/>
      <c r="H326" s="441"/>
      <c r="I326" s="441"/>
      <c r="J326" s="441"/>
      <c r="K326" s="4">
        <v>1</v>
      </c>
      <c r="L326" s="1474" t="s">
        <v>1863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5"/>
        <v>0</v>
      </c>
      <c r="F327" s="862">
        <f t="shared" si="65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5"/>
        <v>0</v>
      </c>
      <c r="F328" s="862">
        <f t="shared" si="65"/>
        <v>0</v>
      </c>
      <c r="G328" s="441"/>
      <c r="H328" s="441"/>
      <c r="I328" s="441"/>
      <c r="J328" s="441"/>
      <c r="K328" s="4">
        <v>1</v>
      </c>
      <c r="L328" s="1474" t="s">
        <v>1862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5"/>
        <v>0</v>
      </c>
      <c r="F329" s="862">
        <f t="shared" si="65"/>
        <v>0</v>
      </c>
      <c r="G329" s="441"/>
      <c r="H329" s="441"/>
      <c r="I329" s="441"/>
      <c r="J329" s="441"/>
      <c r="K329" s="4">
        <v>1</v>
      </c>
      <c r="L329" s="1474" t="s">
        <v>1872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5"/>
        <v>0</v>
      </c>
      <c r="F330" s="874">
        <f t="shared" si="65"/>
        <v>0</v>
      </c>
      <c r="G330" s="441"/>
      <c r="H330" s="441"/>
      <c r="I330" s="441"/>
      <c r="J330" s="441"/>
      <c r="K330" s="4">
        <v>1</v>
      </c>
      <c r="L330" s="1474" t="s">
        <v>1866</v>
      </c>
    </row>
    <row r="331" spans="1:12" ht="31.5" customHeight="1" thickTop="1">
      <c r="A331" s="15"/>
      <c r="B331" s="1414" t="s">
        <v>876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1863</v>
      </c>
    </row>
    <row r="332" spans="1:12" ht="36" customHeight="1">
      <c r="A332" s="15"/>
      <c r="B332" s="1765" t="s">
        <v>378</v>
      </c>
      <c r="C332" s="1765"/>
      <c r="D332" s="1765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57" t="str">
        <f>$B$7</f>
        <v>ОТЧЕТНИ ДАННИ ПО ЕБК ЗА ИЗПЪЛНЕНИЕТО НА БЮДЖЕТА</v>
      </c>
      <c r="C336" s="1758"/>
      <c r="D336" s="1758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1805</v>
      </c>
      <c r="F337" s="1255" t="s">
        <v>878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59">
        <f>$B$9</f>
        <v>0</v>
      </c>
      <c r="C338" s="1760"/>
      <c r="D338" s="1761"/>
      <c r="E338" s="1165">
        <f>$E$9</f>
        <v>42005</v>
      </c>
      <c r="F338" s="1510">
        <f>$F$9</f>
        <v>42185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84" t="str">
        <f>$B$12</f>
        <v>Омбудсман</v>
      </c>
      <c r="C341" s="1785"/>
      <c r="D341" s="1786"/>
      <c r="E341" s="1511" t="s">
        <v>1777</v>
      </c>
      <c r="F341" s="1385" t="str">
        <f>$F$12</f>
        <v>4000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1912</v>
      </c>
      <c r="E343" s="1270">
        <f>$E$15</f>
        <v>0</v>
      </c>
      <c r="F343" s="1621" t="str">
        <f>+$F$15</f>
        <v>БЮДЖЕТ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1014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1808</v>
      </c>
      <c r="E345" s="1518" t="s">
        <v>1016</v>
      </c>
      <c r="F345" s="566" t="s">
        <v>1792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932</v>
      </c>
      <c r="C346" s="1523" t="s">
        <v>1018</v>
      </c>
      <c r="D346" s="1524" t="s">
        <v>379</v>
      </c>
      <c r="E346" s="1525">
        <v>2015</v>
      </c>
      <c r="F346" s="567" t="s">
        <v>1790</v>
      </c>
      <c r="G346" s="1526" t="s">
        <v>1789</v>
      </c>
      <c r="H346" s="1527" t="s">
        <v>1308</v>
      </c>
      <c r="I346" s="1528" t="s">
        <v>1778</v>
      </c>
      <c r="J346" s="1529" t="s">
        <v>1779</v>
      </c>
      <c r="K346" s="4">
        <v>1</v>
      </c>
      <c r="L346" s="569"/>
    </row>
    <row r="347" spans="1:12" ht="18">
      <c r="A347" s="15">
        <v>1</v>
      </c>
      <c r="B347" s="1530" t="s">
        <v>1809</v>
      </c>
      <c r="C347" s="1531"/>
      <c r="D347" s="1532" t="s">
        <v>380</v>
      </c>
      <c r="E347" s="558" t="s">
        <v>396</v>
      </c>
      <c r="F347" s="558" t="s">
        <v>397</v>
      </c>
      <c r="G347" s="520" t="s">
        <v>1322</v>
      </c>
      <c r="H347" s="521" t="s">
        <v>1323</v>
      </c>
      <c r="I347" s="521" t="s">
        <v>1294</v>
      </c>
      <c r="J347" s="522" t="s">
        <v>1752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97" t="s">
        <v>816</v>
      </c>
      <c r="D349" s="1798"/>
      <c r="E349" s="564">
        <f aca="true" t="shared" si="66" ref="E349:J349">SUM(E350:E362)</f>
        <v>0</v>
      </c>
      <c r="F349" s="565">
        <f t="shared" si="66"/>
        <v>0</v>
      </c>
      <c r="G349" s="1537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818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819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820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821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822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823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824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1296</v>
      </c>
      <c r="D359" s="352" t="s">
        <v>825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826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827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1409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95" t="s">
        <v>828</v>
      </c>
      <c r="D363" s="1796"/>
      <c r="E363" s="564">
        <f aca="true" t="shared" si="68" ref="E363:J363">SUM(E364:E370)</f>
        <v>2347000</v>
      </c>
      <c r="F363" s="565">
        <f t="shared" si="68"/>
        <v>975249</v>
      </c>
      <c r="G363" s="604">
        <f t="shared" si="68"/>
        <v>975249</v>
      </c>
      <c r="H363" s="605">
        <f t="shared" si="68"/>
        <v>0</v>
      </c>
      <c r="I363" s="1634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1813</v>
      </c>
      <c r="E364" s="719">
        <v>2347000</v>
      </c>
      <c r="F364" s="720">
        <f aca="true" t="shared" si="69" ref="F364:F370">G364+H364+I364+J364</f>
        <v>975249</v>
      </c>
      <c r="G364" s="623">
        <v>975249</v>
      </c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1814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1815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829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1818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1817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1816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95" t="s">
        <v>1410</v>
      </c>
      <c r="D371" s="1796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830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1238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1411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1412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95" t="s">
        <v>1239</v>
      </c>
      <c r="D376" s="1796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95" t="s">
        <v>1240</v>
      </c>
      <c r="D379" s="1796"/>
      <c r="E379" s="564">
        <f aca="true" t="shared" si="72" ref="E379:J379">SUM(E380:E383)</f>
        <v>1790</v>
      </c>
      <c r="F379" s="565">
        <f t="shared" si="72"/>
        <v>4279</v>
      </c>
      <c r="G379" s="604">
        <f t="shared" si="72"/>
        <v>4279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1297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1298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1746</v>
      </c>
      <c r="E382" s="723">
        <v>1790</v>
      </c>
      <c r="F382" s="712">
        <f>G382+H382+I382+J382</f>
        <v>4279</v>
      </c>
      <c r="G382" s="611">
        <v>4279</v>
      </c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1241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95" t="s">
        <v>1242</v>
      </c>
      <c r="D384" s="1796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95" t="s">
        <v>1243</v>
      </c>
      <c r="D387" s="1796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95" t="s">
        <v>1820</v>
      </c>
      <c r="D390" s="1796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95" t="s">
        <v>383</v>
      </c>
      <c r="D393" s="1796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95" t="s">
        <v>384</v>
      </c>
      <c r="D394" s="1796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1245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1246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95" t="s">
        <v>1299</v>
      </c>
      <c r="D397" s="1796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1300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1413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95" t="s">
        <v>1247</v>
      </c>
      <c r="D400" s="1796"/>
      <c r="E400" s="564">
        <f aca="true" t="shared" si="78" ref="E400:J400">SUM(E401:E406)</f>
        <v>0</v>
      </c>
      <c r="F400" s="565">
        <f t="shared" si="78"/>
        <v>205874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205874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1301</v>
      </c>
      <c r="E401" s="725"/>
      <c r="F401" s="710">
        <f aca="true" t="shared" si="79" ref="F401:F406">G401+H401+I401+J401</f>
        <v>49093</v>
      </c>
      <c r="G401" s="1604">
        <v>0</v>
      </c>
      <c r="H401" s="1605">
        <v>0</v>
      </c>
      <c r="I401" s="1605">
        <v>0</v>
      </c>
      <c r="J401" s="610">
        <v>49093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9"/>
        <v>97911</v>
      </c>
      <c r="G402" s="1606">
        <v>0</v>
      </c>
      <c r="H402" s="1607">
        <v>0</v>
      </c>
      <c r="I402" s="1607">
        <v>0</v>
      </c>
      <c r="J402" s="613">
        <v>97911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9"/>
        <v>40825</v>
      </c>
      <c r="G403" s="1606">
        <v>0</v>
      </c>
      <c r="H403" s="1607">
        <v>0</v>
      </c>
      <c r="I403" s="1607">
        <v>0</v>
      </c>
      <c r="J403" s="613">
        <v>40825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1821</v>
      </c>
      <c r="E404" s="723"/>
      <c r="F404" s="712">
        <f t="shared" si="79"/>
        <v>18045</v>
      </c>
      <c r="G404" s="1606">
        <v>0</v>
      </c>
      <c r="H404" s="1607">
        <v>0</v>
      </c>
      <c r="I404" s="1607">
        <v>0</v>
      </c>
      <c r="J404" s="613">
        <v>18045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1302</v>
      </c>
      <c r="E405" s="723"/>
      <c r="F405" s="712">
        <f t="shared" si="79"/>
        <v>0</v>
      </c>
      <c r="G405" s="1606">
        <v>0</v>
      </c>
      <c r="H405" s="1607">
        <v>0</v>
      </c>
      <c r="I405" s="1607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1303</v>
      </c>
      <c r="E406" s="717"/>
      <c r="F406" s="718">
        <f t="shared" si="79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1795</v>
      </c>
      <c r="C407" s="740" t="s">
        <v>666</v>
      </c>
      <c r="D407" s="741" t="s">
        <v>1810</v>
      </c>
      <c r="E407" s="571">
        <f aca="true" t="shared" si="80" ref="E407:J407">SUM(E349,E363,E371,E376,E379,E384,E387,E390,E393,E394,E397,E400)</f>
        <v>2348790</v>
      </c>
      <c r="F407" s="572">
        <f t="shared" si="80"/>
        <v>1185402</v>
      </c>
      <c r="G407" s="629">
        <f t="shared" si="80"/>
        <v>979528</v>
      </c>
      <c r="H407" s="630">
        <f t="shared" si="80"/>
        <v>0</v>
      </c>
      <c r="I407" s="630">
        <f t="shared" si="80"/>
        <v>0</v>
      </c>
      <c r="J407" s="1650">
        <f t="shared" si="80"/>
        <v>205874</v>
      </c>
      <c r="K407" s="4">
        <v>1</v>
      </c>
      <c r="L407" s="569"/>
    </row>
    <row r="408" spans="1:12" ht="16.5" thickTop="1">
      <c r="A408" s="15">
        <v>261</v>
      </c>
      <c r="B408" s="1210" t="s">
        <v>1823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95" t="s">
        <v>1698</v>
      </c>
      <c r="D410" s="1796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95" t="s">
        <v>1304</v>
      </c>
      <c r="D411" s="1796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95" t="s">
        <v>1248</v>
      </c>
      <c r="D412" s="1796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95" t="s">
        <v>1249</v>
      </c>
      <c r="D413" s="1796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95" t="s">
        <v>1899</v>
      </c>
      <c r="D414" s="1796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1305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1819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1795</v>
      </c>
      <c r="C417" s="1539" t="s">
        <v>666</v>
      </c>
      <c r="D417" s="1540" t="s">
        <v>1811</v>
      </c>
      <c r="E417" s="572">
        <f aca="true" t="shared" si="82" ref="E417:J417">SUM(E410,E411,E412,E413,E414)</f>
        <v>0</v>
      </c>
      <c r="F417" s="572">
        <f t="shared" si="82"/>
        <v>0</v>
      </c>
      <c r="G417" s="1541">
        <f t="shared" si="82"/>
        <v>0</v>
      </c>
      <c r="H417" s="1542">
        <f t="shared" si="82"/>
        <v>0</v>
      </c>
      <c r="I417" s="1542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99" t="str">
        <f>$B$7</f>
        <v>ОТЧЕТНИ ДАННИ ПО ЕБК ЗА ИЗПЪЛНЕНИЕТО НА БЮДЖЕТА</v>
      </c>
      <c r="C421" s="1800"/>
      <c r="D421" s="1800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1805</v>
      </c>
      <c r="F422" s="1255" t="s">
        <v>878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59">
        <f>$B$9</f>
        <v>0</v>
      </c>
      <c r="C423" s="1760"/>
      <c r="D423" s="1761"/>
      <c r="E423" s="1165">
        <f>$E$9</f>
        <v>42005</v>
      </c>
      <c r="F423" s="1510">
        <f>$F$9</f>
        <v>42185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84" t="str">
        <f>$B$12</f>
        <v>Омбудсман</v>
      </c>
      <c r="C426" s="1785"/>
      <c r="D426" s="1786"/>
      <c r="E426" s="1511" t="s">
        <v>1777</v>
      </c>
      <c r="F426" s="1385" t="str">
        <f>$F$12</f>
        <v>4000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1912</v>
      </c>
      <c r="E428" s="1270">
        <f>$E$15</f>
        <v>0</v>
      </c>
      <c r="F428" s="1615" t="str">
        <f>+$F$15</f>
        <v>БЮДЖЕТ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1014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1826</v>
      </c>
      <c r="E431" s="1549" t="s">
        <v>1846</v>
      </c>
      <c r="F431" s="817" t="s">
        <v>1847</v>
      </c>
      <c r="G431" s="1550" t="s">
        <v>1789</v>
      </c>
      <c r="H431" s="1551" t="s">
        <v>1308</v>
      </c>
      <c r="I431" s="1552" t="s">
        <v>1778</v>
      </c>
      <c r="J431" s="1553" t="s">
        <v>1779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1756</v>
      </c>
      <c r="E432" s="1556" t="s">
        <v>396</v>
      </c>
      <c r="F432" s="1557" t="s">
        <v>1848</v>
      </c>
      <c r="G432" s="1558" t="s">
        <v>1322</v>
      </c>
      <c r="H432" s="596" t="s">
        <v>1323</v>
      </c>
      <c r="I432" s="596" t="s">
        <v>1294</v>
      </c>
      <c r="J432" s="597" t="s">
        <v>1752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1825</v>
      </c>
      <c r="E433" s="1560">
        <f aca="true" t="shared" si="83" ref="E433:J433">+E164-E293+E407+E417</f>
        <v>0</v>
      </c>
      <c r="F433" s="1560">
        <f t="shared" si="83"/>
        <v>1513</v>
      </c>
      <c r="G433" s="1561">
        <f t="shared" si="83"/>
        <v>17597</v>
      </c>
      <c r="H433" s="1562">
        <f t="shared" si="83"/>
        <v>0</v>
      </c>
      <c r="I433" s="1562">
        <f t="shared" si="83"/>
        <v>-16084</v>
      </c>
      <c r="J433" s="1563">
        <f t="shared" si="83"/>
        <v>0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1824</v>
      </c>
      <c r="E434" s="1565">
        <f aca="true" t="shared" si="84" ref="E434:J435">+E585</f>
        <v>0</v>
      </c>
      <c r="F434" s="1565">
        <f t="shared" si="84"/>
        <v>-1513</v>
      </c>
      <c r="G434" s="1566">
        <f t="shared" si="84"/>
        <v>-17597</v>
      </c>
      <c r="H434" s="1567">
        <f t="shared" si="84"/>
        <v>0</v>
      </c>
      <c r="I434" s="1567">
        <f t="shared" si="84"/>
        <v>16084</v>
      </c>
      <c r="J434" s="1568">
        <f t="shared" si="84"/>
        <v>0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4"/>
        <v>0</v>
      </c>
      <c r="F435" s="1202">
        <f t="shared" si="84"/>
        <v>0</v>
      </c>
      <c r="G435" s="1203">
        <f t="shared" si="84"/>
        <v>0</v>
      </c>
      <c r="H435" s="1203">
        <f t="shared" si="84"/>
        <v>0</v>
      </c>
      <c r="I435" s="1203">
        <f t="shared" si="84"/>
        <v>0</v>
      </c>
      <c r="J435" s="1203">
        <f t="shared" si="84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57" t="str">
        <f>$B$7</f>
        <v>ОТЧЕТНИ ДАННИ ПО ЕБК ЗА ИЗПЪЛНЕНИЕТО НА БЮДЖЕТА</v>
      </c>
      <c r="C437" s="1758"/>
      <c r="D437" s="1758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1805</v>
      </c>
      <c r="F438" s="1255" t="s">
        <v>878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59">
        <f>$B$9</f>
        <v>0</v>
      </c>
      <c r="C439" s="1760"/>
      <c r="D439" s="1761"/>
      <c r="E439" s="1165">
        <f>$E$9</f>
        <v>42005</v>
      </c>
      <c r="F439" s="1510">
        <f>$F$9</f>
        <v>42185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84" t="str">
        <f>$B$12</f>
        <v>Омбудсман</v>
      </c>
      <c r="C442" s="1785"/>
      <c r="D442" s="1786"/>
      <c r="E442" s="1511" t="s">
        <v>1777</v>
      </c>
      <c r="F442" s="1385" t="str">
        <f>$F$12</f>
        <v>4000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1912</v>
      </c>
      <c r="E444" s="1270">
        <f>$E$15</f>
        <v>0</v>
      </c>
      <c r="F444" s="1615" t="str">
        <f>+$F$15</f>
        <v>БЮДЖЕТ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1014</v>
      </c>
      <c r="K445" s="4">
        <v>1</v>
      </c>
      <c r="L445" s="595"/>
    </row>
    <row r="446" spans="1:12" ht="22.5" customHeight="1">
      <c r="A446" s="10"/>
      <c r="B446" s="1582" t="s">
        <v>1919</v>
      </c>
      <c r="C446" s="1583"/>
      <c r="D446" s="1586"/>
      <c r="E446" s="1587" t="s">
        <v>1016</v>
      </c>
      <c r="F446" s="1588" t="s">
        <v>1792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932</v>
      </c>
      <c r="C447" s="1585" t="s">
        <v>1018</v>
      </c>
      <c r="D447" s="1572" t="s">
        <v>379</v>
      </c>
      <c r="E447" s="1592">
        <v>2015</v>
      </c>
      <c r="F447" s="1593" t="s">
        <v>1790</v>
      </c>
      <c r="G447" s="1573" t="s">
        <v>1789</v>
      </c>
      <c r="H447" s="1574" t="s">
        <v>1308</v>
      </c>
      <c r="I447" s="1575" t="s">
        <v>1778</v>
      </c>
      <c r="J447" s="1576" t="s">
        <v>1779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1293</v>
      </c>
      <c r="E448" s="1556" t="s">
        <v>396</v>
      </c>
      <c r="F448" s="1556" t="s">
        <v>397</v>
      </c>
      <c r="G448" s="1558" t="s">
        <v>1322</v>
      </c>
      <c r="H448" s="596" t="s">
        <v>1323</v>
      </c>
      <c r="I448" s="596" t="s">
        <v>1294</v>
      </c>
      <c r="J448" s="597" t="s">
        <v>1752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804" t="s">
        <v>1700</v>
      </c>
      <c r="D449" s="1805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1250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1701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1702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822" t="s">
        <v>1703</v>
      </c>
      <c r="D453" s="1822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1704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1705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822" t="s">
        <v>1706</v>
      </c>
      <c r="D456" s="1822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1707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1708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804" t="s">
        <v>1709</v>
      </c>
      <c r="D459" s="1805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636">
        <f t="shared" si="88"/>
        <v>0</v>
      </c>
      <c r="I459" s="800">
        <f t="shared" si="88"/>
        <v>0</v>
      </c>
      <c r="J459" s="1637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1710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1711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1712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1713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1714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1715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823" t="s">
        <v>1716</v>
      </c>
      <c r="D466" s="1824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1717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1718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801" t="s">
        <v>1827</v>
      </c>
      <c r="D469" s="1801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1719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1720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1721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1722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1723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1724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1725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831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1835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1836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1837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1838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1748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832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833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806" t="s">
        <v>1834</v>
      </c>
      <c r="D485" s="1807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834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835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836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806" t="s">
        <v>169</v>
      </c>
      <c r="D490" s="1807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810" t="s">
        <v>1843</v>
      </c>
      <c r="D491" s="1810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801" t="s">
        <v>178</v>
      </c>
      <c r="D500" s="1801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801" t="s">
        <v>182</v>
      </c>
      <c r="D504" s="1801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801" t="s">
        <v>1833</v>
      </c>
      <c r="D509" s="1812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837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838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806" t="s">
        <v>1832</v>
      </c>
      <c r="D512" s="1803"/>
      <c r="E512" s="729">
        <f aca="true" t="shared" si="99" ref="E512:J512">SUM(E513:E518)</f>
        <v>0</v>
      </c>
      <c r="F512" s="730">
        <f t="shared" si="99"/>
        <v>0</v>
      </c>
      <c r="G512" s="802">
        <f t="shared" si="99"/>
        <v>0</v>
      </c>
      <c r="H512" s="800">
        <f t="shared" si="99"/>
        <v>0</v>
      </c>
      <c r="I512" s="800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843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844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1839</v>
      </c>
      <c r="E515" s="723"/>
      <c r="F515" s="712">
        <f t="shared" si="100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840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839</v>
      </c>
      <c r="D517" s="776" t="s">
        <v>841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842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808" t="s">
        <v>1414</v>
      </c>
      <c r="D519" s="1809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845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846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1306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801" t="s">
        <v>190</v>
      </c>
      <c r="D523" s="1801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811" t="s">
        <v>1828</v>
      </c>
      <c r="D524" s="1811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802" t="s">
        <v>1829</v>
      </c>
      <c r="D529" s="1803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801" t="s">
        <v>1830</v>
      </c>
      <c r="D532" s="1801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847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848</v>
      </c>
      <c r="E535" s="782"/>
      <c r="F535" s="716">
        <f t="shared" si="105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849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854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860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861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1849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1850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1851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1852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1853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1854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1856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1855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802" t="s">
        <v>1840</v>
      </c>
      <c r="D554" s="1802"/>
      <c r="E554" s="729">
        <f aca="true" t="shared" si="106" ref="E554:J554">SUM(E555:E573)</f>
        <v>0</v>
      </c>
      <c r="F554" s="730">
        <f t="shared" si="106"/>
        <v>-1513</v>
      </c>
      <c r="G554" s="802">
        <f t="shared" si="106"/>
        <v>0</v>
      </c>
      <c r="H554" s="800">
        <f t="shared" si="106"/>
        <v>0</v>
      </c>
      <c r="I554" s="800">
        <f t="shared" si="106"/>
        <v>-1513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862</v>
      </c>
      <c r="E555" s="709"/>
      <c r="F555" s="710">
        <f aca="true" t="shared" si="107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863</v>
      </c>
      <c r="E556" s="711"/>
      <c r="F556" s="712">
        <f t="shared" si="107"/>
        <v>0</v>
      </c>
      <c r="G556" s="1606">
        <v>0</v>
      </c>
      <c r="H556" s="612"/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1772</v>
      </c>
      <c r="E557" s="711"/>
      <c r="F557" s="712">
        <f t="shared" si="107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1773</v>
      </c>
      <c r="E558" s="711"/>
      <c r="F558" s="712">
        <f t="shared" si="107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864</v>
      </c>
      <c r="E559" s="711"/>
      <c r="F559" s="712">
        <f t="shared" si="107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865</v>
      </c>
      <c r="E560" s="711"/>
      <c r="F560" s="712">
        <f t="shared" si="107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866</v>
      </c>
      <c r="E561" s="711"/>
      <c r="F561" s="712">
        <f t="shared" si="107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867</v>
      </c>
      <c r="E562" s="711"/>
      <c r="F562" s="712">
        <f t="shared" si="107"/>
        <v>0</v>
      </c>
      <c r="G562" s="1606">
        <v>0</v>
      </c>
      <c r="H562" s="612"/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1774</v>
      </c>
      <c r="E563" s="711"/>
      <c r="F563" s="712">
        <f t="shared" si="107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1775</v>
      </c>
      <c r="E564" s="711"/>
      <c r="F564" s="712">
        <f t="shared" si="107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868</v>
      </c>
      <c r="E565" s="711"/>
      <c r="F565" s="712">
        <f t="shared" si="107"/>
        <v>-1513</v>
      </c>
      <c r="G565" s="1635">
        <v>0</v>
      </c>
      <c r="H565" s="1607">
        <v>0</v>
      </c>
      <c r="I565" s="612">
        <v>-1513</v>
      </c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869</v>
      </c>
      <c r="E566" s="711"/>
      <c r="F566" s="712">
        <f t="shared" si="107"/>
        <v>0</v>
      </c>
      <c r="G566" s="1606">
        <v>0</v>
      </c>
      <c r="H566" s="1607">
        <v>0</v>
      </c>
      <c r="I566" s="612"/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870</v>
      </c>
      <c r="E567" s="762"/>
      <c r="F567" s="728">
        <f t="shared" si="107"/>
        <v>0</v>
      </c>
      <c r="G567" s="675"/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871</v>
      </c>
      <c r="E568" s="763"/>
      <c r="F568" s="764">
        <f t="shared" si="107"/>
        <v>0</v>
      </c>
      <c r="G568" s="1606">
        <v>0</v>
      </c>
      <c r="H568" s="806"/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1890</v>
      </c>
      <c r="E569" s="715"/>
      <c r="F569" s="716">
        <f t="shared" si="107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1891</v>
      </c>
      <c r="E570" s="711"/>
      <c r="F570" s="712">
        <f t="shared" si="107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1892</v>
      </c>
      <c r="E571" s="711"/>
      <c r="F571" s="712">
        <f t="shared" si="107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1893</v>
      </c>
      <c r="E572" s="713"/>
      <c r="F572" s="714">
        <f t="shared" si="107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872</v>
      </c>
      <c r="E573" s="792"/>
      <c r="F573" s="788">
        <f t="shared" si="107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802" t="s">
        <v>1831</v>
      </c>
      <c r="D574" s="1803"/>
      <c r="E574" s="729">
        <f aca="true" t="shared" si="108" ref="E574:J574">SUM(E575:E578)</f>
        <v>0</v>
      </c>
      <c r="F574" s="730">
        <f t="shared" si="108"/>
        <v>0</v>
      </c>
      <c r="G574" s="802">
        <f t="shared" si="108"/>
        <v>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1841</v>
      </c>
      <c r="E575" s="709"/>
      <c r="F575" s="710">
        <f>G575+H575+I575+J575</f>
        <v>0</v>
      </c>
      <c r="G575" s="608"/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1873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1842</v>
      </c>
      <c r="E577" s="715"/>
      <c r="F577" s="716">
        <f>G577+H577+I577+J577</f>
        <v>0</v>
      </c>
      <c r="G577" s="617"/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1894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802" t="s">
        <v>873</v>
      </c>
      <c r="D579" s="1803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-17597</v>
      </c>
      <c r="H579" s="800">
        <f t="shared" si="109"/>
        <v>0</v>
      </c>
      <c r="I579" s="800">
        <f t="shared" si="109"/>
        <v>17597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850</v>
      </c>
      <c r="E580" s="824">
        <v>0</v>
      </c>
      <c r="F580" s="710">
        <f>G580+H580+I580+J580</f>
        <v>0</v>
      </c>
      <c r="G580" s="608">
        <v>-17597</v>
      </c>
      <c r="H580" s="609"/>
      <c r="I580" s="609">
        <v>17597</v>
      </c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851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852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853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874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1795</v>
      </c>
      <c r="C585" s="1595" t="s">
        <v>666</v>
      </c>
      <c r="D585" s="1596" t="s">
        <v>1844</v>
      </c>
      <c r="E585" s="1597">
        <f aca="true" t="shared" si="110" ref="E585:J585">SUM(E449,E453,E456,E459,E469,E485,E490,E491,E500,E504,E509,E466,E512,E519,E523,E524,E529,E532,E554,E574,E579)</f>
        <v>0</v>
      </c>
      <c r="F585" s="1598">
        <f t="shared" si="110"/>
        <v>-1513</v>
      </c>
      <c r="G585" s="1599">
        <f t="shared" si="110"/>
        <v>-17597</v>
      </c>
      <c r="H585" s="1600">
        <f t="shared" si="110"/>
        <v>0</v>
      </c>
      <c r="I585" s="1600">
        <f t="shared" si="110"/>
        <v>16084</v>
      </c>
      <c r="J585" s="1601">
        <f t="shared" si="110"/>
        <v>0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1" ref="E586:J586">E585+E433</f>
        <v>0</v>
      </c>
      <c r="F586" s="1216">
        <f t="shared" si="111"/>
        <v>0</v>
      </c>
      <c r="G586" s="1217">
        <f t="shared" si="111"/>
        <v>0</v>
      </c>
      <c r="H586" s="1217">
        <f t="shared" si="111"/>
        <v>0</v>
      </c>
      <c r="I586" s="1217">
        <f t="shared" si="111"/>
        <v>0</v>
      </c>
      <c r="J586" s="1217">
        <f t="shared" si="111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1845</v>
      </c>
      <c r="G588" s="1819" t="s">
        <v>1925</v>
      </c>
      <c r="H588" s="1820"/>
      <c r="I588" s="1820"/>
      <c r="J588" s="1821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816" t="s">
        <v>1909</v>
      </c>
      <c r="H589" s="1816"/>
      <c r="I589" s="1816"/>
      <c r="J589" s="1816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1888</v>
      </c>
      <c r="D591" s="1220" t="s">
        <v>1924</v>
      </c>
      <c r="E591" s="1233"/>
      <c r="F591" s="441" t="s">
        <v>1903</v>
      </c>
      <c r="G591" s="1813" t="s">
        <v>1926</v>
      </c>
      <c r="H591" s="1814"/>
      <c r="I591" s="1814"/>
      <c r="J591" s="1815"/>
      <c r="K591" s="4">
        <v>1</v>
      </c>
      <c r="L591" s="757"/>
    </row>
    <row r="592" spans="1:12" ht="21.75" customHeight="1">
      <c r="A592" s="10"/>
      <c r="B592" s="1817" t="s">
        <v>1902</v>
      </c>
      <c r="C592" s="1818"/>
      <c r="D592" s="1235" t="s">
        <v>1876</v>
      </c>
      <c r="E592" s="1231"/>
      <c r="F592" s="1232"/>
      <c r="G592" s="1816" t="s">
        <v>1909</v>
      </c>
      <c r="H592" s="1816"/>
      <c r="I592" s="1816"/>
      <c r="J592" s="1816"/>
      <c r="K592" s="4">
        <v>1</v>
      </c>
      <c r="L592" s="757"/>
    </row>
    <row r="593" spans="1:12" ht="18.75" customHeight="1">
      <c r="A593" s="15"/>
      <c r="B593" s="1791">
        <v>8072015</v>
      </c>
      <c r="C593" s="1792"/>
      <c r="D593" s="1236" t="s">
        <v>1904</v>
      </c>
      <c r="E593" s="1219" t="s">
        <v>1931</v>
      </c>
      <c r="F593" s="1225">
        <v>895561938</v>
      </c>
      <c r="G593" s="1234" t="s">
        <v>1905</v>
      </c>
      <c r="H593" s="1776" t="s">
        <v>1927</v>
      </c>
      <c r="I593" s="1777"/>
      <c r="J593" s="1778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228"/>
      <c r="C598" s="1228"/>
      <c r="D598" s="1249"/>
      <c r="E598" s="16"/>
      <c r="F598" s="16"/>
      <c r="G598" s="16"/>
      <c r="H598" s="16"/>
      <c r="I598" s="16"/>
      <c r="J598" s="16"/>
      <c r="K598" s="1649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228"/>
      <c r="C599" s="1250"/>
      <c r="D599" s="1251"/>
      <c r="E599" s="16"/>
      <c r="F599" s="16"/>
      <c r="G599" s="16"/>
      <c r="H599" s="16"/>
      <c r="I599" s="16"/>
      <c r="J599" s="16"/>
      <c r="K599" s="1649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57" t="str">
        <f>$B$7</f>
        <v>ОТЧЕТНИ ДАННИ ПО ЕБК ЗА ИЗПЪЛНЕНИЕТО НА БЮДЖЕТА</v>
      </c>
      <c r="C600" s="1758"/>
      <c r="D600" s="1758"/>
      <c r="E600" s="1252"/>
      <c r="F600" s="1252"/>
      <c r="G600" s="1253"/>
      <c r="H600" s="1253"/>
      <c r="I600" s="1253"/>
      <c r="J600" s="1253"/>
      <c r="K600" s="1649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7"/>
      <c r="C601" s="1226"/>
      <c r="D601" s="1254"/>
      <c r="E601" s="1255" t="s">
        <v>1011</v>
      </c>
      <c r="F601" s="1255" t="s">
        <v>878</v>
      </c>
      <c r="G601" s="848"/>
      <c r="H601" s="1256" t="s">
        <v>1900</v>
      </c>
      <c r="I601" s="1257"/>
      <c r="J601" s="1258"/>
      <c r="K601" s="1649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59">
        <f>$B$9</f>
        <v>0</v>
      </c>
      <c r="C602" s="1760"/>
      <c r="D602" s="1761"/>
      <c r="E602" s="1165">
        <f>$E$9</f>
        <v>42005</v>
      </c>
      <c r="F602" s="1259">
        <f>$F$9</f>
        <v>42185</v>
      </c>
      <c r="G602" s="848"/>
      <c r="H602" s="848"/>
      <c r="I602" s="848"/>
      <c r="J602" s="848"/>
      <c r="K602" s="1649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60" t="str">
        <f>$B$10</f>
        <v>                                                            (наименование на разпоредителя с бюджет)</v>
      </c>
      <c r="C603" s="847"/>
      <c r="D603" s="1229"/>
      <c r="E603" s="1261"/>
      <c r="F603" s="1261"/>
      <c r="G603" s="848"/>
      <c r="H603" s="848"/>
      <c r="I603" s="848"/>
      <c r="J603" s="848"/>
      <c r="K603" s="1649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60"/>
      <c r="C604" s="847"/>
      <c r="D604" s="1229"/>
      <c r="E604" s="1260"/>
      <c r="F604" s="847"/>
      <c r="G604" s="848"/>
      <c r="H604" s="848"/>
      <c r="I604" s="848"/>
      <c r="J604" s="848"/>
      <c r="K604" s="1649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62" t="str">
        <f>$B$12</f>
        <v>Омбудсман</v>
      </c>
      <c r="C605" s="1763"/>
      <c r="D605" s="1764"/>
      <c r="E605" s="1262" t="s">
        <v>1777</v>
      </c>
      <c r="F605" s="1263" t="str">
        <f>$F$12</f>
        <v>4000</v>
      </c>
      <c r="G605" s="1264"/>
      <c r="H605" s="848"/>
      <c r="I605" s="848"/>
      <c r="J605" s="848"/>
      <c r="K605" s="1649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65" t="str">
        <f>$B$13</f>
        <v>                                             (наименование на първостепенния разпоредител с бюджет)</v>
      </c>
      <c r="C606" s="847"/>
      <c r="D606" s="1229"/>
      <c r="E606" s="1266"/>
      <c r="F606" s="1267"/>
      <c r="G606" s="848"/>
      <c r="H606" s="848"/>
      <c r="I606" s="848"/>
      <c r="J606" s="848"/>
      <c r="K606" s="1649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68"/>
      <c r="C607" s="848"/>
      <c r="D607" s="1269" t="s">
        <v>1912</v>
      </c>
      <c r="E607" s="1270">
        <f>$E$15</f>
        <v>0</v>
      </c>
      <c r="F607" s="1621" t="str">
        <f>$F$15</f>
        <v>БЮДЖЕТ</v>
      </c>
      <c r="G607" s="848"/>
      <c r="H607" s="1271"/>
      <c r="I607" s="848"/>
      <c r="J607" s="1271"/>
      <c r="K607" s="1649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7"/>
      <c r="C608" s="1226"/>
      <c r="D608" s="1254"/>
      <c r="E608" s="1267"/>
      <c r="F608" s="1272"/>
      <c r="G608" s="1273"/>
      <c r="H608" s="1273"/>
      <c r="I608" s="1273"/>
      <c r="J608" s="1274" t="s">
        <v>1014</v>
      </c>
      <c r="K608" s="1649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75"/>
      <c r="C609" s="1276"/>
      <c r="D609" s="1277" t="s">
        <v>1314</v>
      </c>
      <c r="E609" s="1278" t="s">
        <v>1016</v>
      </c>
      <c r="F609" s="537" t="s">
        <v>1792</v>
      </c>
      <c r="G609" s="1279"/>
      <c r="H609" s="1280"/>
      <c r="I609" s="1279"/>
      <c r="J609" s="1281"/>
      <c r="K609" s="1649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82" t="s">
        <v>932</v>
      </c>
      <c r="C610" s="1283" t="s">
        <v>1018</v>
      </c>
      <c r="D610" s="1284" t="s">
        <v>1315</v>
      </c>
      <c r="E610" s="1285">
        <v>2015</v>
      </c>
      <c r="F610" s="538" t="s">
        <v>1790</v>
      </c>
      <c r="G610" s="1286" t="s">
        <v>1789</v>
      </c>
      <c r="H610" s="1287" t="s">
        <v>1308</v>
      </c>
      <c r="I610" s="1288" t="s">
        <v>1778</v>
      </c>
      <c r="J610" s="1289" t="s">
        <v>1779</v>
      </c>
      <c r="K610" s="1649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90"/>
      <c r="C611" s="1291"/>
      <c r="D611" s="1292" t="s">
        <v>669</v>
      </c>
      <c r="E611" s="517" t="s">
        <v>396</v>
      </c>
      <c r="F611" s="517" t="s">
        <v>397</v>
      </c>
      <c r="G611" s="842" t="s">
        <v>1322</v>
      </c>
      <c r="H611" s="843" t="s">
        <v>1323</v>
      </c>
      <c r="I611" s="843" t="s">
        <v>1294</v>
      </c>
      <c r="J611" s="844" t="s">
        <v>1752</v>
      </c>
      <c r="K611" s="1649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93"/>
      <c r="C612" s="1642">
        <v>0</v>
      </c>
      <c r="D612" s="1643" t="s">
        <v>300</v>
      </c>
      <c r="E612" s="442"/>
      <c r="F612" s="845"/>
      <c r="G612" s="1294"/>
      <c r="H612" s="851"/>
      <c r="I612" s="851"/>
      <c r="J612" s="852"/>
      <c r="K612" s="1649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95"/>
      <c r="C613" s="1645">
        <f>VLOOKUP(D614,EBK_DEIN2,2,FALSE)</f>
        <v>1139</v>
      </c>
      <c r="D613" s="1644" t="s">
        <v>1734</v>
      </c>
      <c r="E613" s="845"/>
      <c r="F613" s="845"/>
      <c r="G613" s="1296"/>
      <c r="H613" s="853"/>
      <c r="I613" s="853"/>
      <c r="J613" s="854"/>
      <c r="K613" s="1649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97"/>
      <c r="C614" s="1298">
        <f>+C613</f>
        <v>1139</v>
      </c>
      <c r="D614" s="1641" t="s">
        <v>76</v>
      </c>
      <c r="E614" s="845"/>
      <c r="F614" s="845"/>
      <c r="G614" s="1296"/>
      <c r="H614" s="853"/>
      <c r="I614" s="853"/>
      <c r="J614" s="854"/>
      <c r="K614" s="1649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99"/>
      <c r="C615" s="1300"/>
      <c r="D615" s="1301" t="s">
        <v>1316</v>
      </c>
      <c r="E615" s="845"/>
      <c r="F615" s="845"/>
      <c r="G615" s="1302"/>
      <c r="H615" s="855"/>
      <c r="I615" s="855"/>
      <c r="J615" s="856"/>
      <c r="K615" s="1649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303">
        <v>100</v>
      </c>
      <c r="C616" s="1774" t="s">
        <v>670</v>
      </c>
      <c r="D616" s="1769"/>
      <c r="E616" s="1647">
        <f aca="true" t="shared" si="112" ref="E616:J616">SUM(E617:E618)</f>
        <v>1161000</v>
      </c>
      <c r="F616" s="524">
        <f t="shared" si="112"/>
        <v>546007</v>
      </c>
      <c r="G616" s="641">
        <f t="shared" si="112"/>
        <v>431078</v>
      </c>
      <c r="H616" s="642">
        <f t="shared" si="112"/>
        <v>0</v>
      </c>
      <c r="I616" s="642">
        <f t="shared" si="112"/>
        <v>0</v>
      </c>
      <c r="J616" s="643">
        <f t="shared" si="112"/>
        <v>114929</v>
      </c>
      <c r="K616" s="1646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304"/>
      <c r="C617" s="1305">
        <v>101</v>
      </c>
      <c r="D617" s="1306" t="s">
        <v>671</v>
      </c>
      <c r="E617" s="685">
        <v>1161000</v>
      </c>
      <c r="F617" s="694">
        <f>G617+H617+I617+J617</f>
        <v>546007</v>
      </c>
      <c r="G617" s="608">
        <v>431078</v>
      </c>
      <c r="H617" s="609"/>
      <c r="I617" s="609"/>
      <c r="J617" s="610">
        <v>114929</v>
      </c>
      <c r="K617" s="1646">
        <f aca="true" t="shared" si="113" ref="K617:K680">(IF($E617&lt;&gt;0,$K$2,IF($F617&lt;&gt;0,$K$2,IF($G617&lt;&gt;0,$K$2,IF($H617&lt;&gt;0,$K$2,IF($I617&lt;&gt;0,$K$2,IF($J617&lt;&gt;0,$K$2,"")))))))</f>
        <v>1</v>
      </c>
      <c r="L617" s="557"/>
    </row>
    <row r="618" spans="1:12" ht="36" customHeight="1">
      <c r="A618" s="361"/>
      <c r="B618" s="1304"/>
      <c r="C618" s="1307">
        <v>102</v>
      </c>
      <c r="D618" s="1308" t="s">
        <v>672</v>
      </c>
      <c r="E618" s="691"/>
      <c r="F618" s="695">
        <f>G618+H618+I618+J618</f>
        <v>0</v>
      </c>
      <c r="G618" s="620"/>
      <c r="H618" s="621"/>
      <c r="I618" s="621"/>
      <c r="J618" s="622"/>
      <c r="K618" s="1646">
        <f t="shared" si="113"/>
      </c>
      <c r="L618" s="557"/>
    </row>
    <row r="619" spans="1:12" ht="15.75">
      <c r="A619" s="361"/>
      <c r="B619" s="1303">
        <v>200</v>
      </c>
      <c r="C619" s="1772" t="s">
        <v>673</v>
      </c>
      <c r="D619" s="1772"/>
      <c r="E619" s="1647">
        <f aca="true" t="shared" si="114" ref="E619:J619">SUM(E620:E624)</f>
        <v>38000</v>
      </c>
      <c r="F619" s="524">
        <f t="shared" si="114"/>
        <v>18734</v>
      </c>
      <c r="G619" s="641">
        <f t="shared" si="114"/>
        <v>17665</v>
      </c>
      <c r="H619" s="642">
        <f t="shared" si="114"/>
        <v>0</v>
      </c>
      <c r="I619" s="642">
        <f t="shared" si="114"/>
        <v>0</v>
      </c>
      <c r="J619" s="643">
        <f t="shared" si="114"/>
        <v>1069</v>
      </c>
      <c r="K619" s="1646">
        <f t="shared" si="113"/>
        <v>1</v>
      </c>
      <c r="L619" s="557"/>
    </row>
    <row r="620" spans="1:12" ht="15.75">
      <c r="A620" s="5"/>
      <c r="B620" s="1309"/>
      <c r="C620" s="1305">
        <v>201</v>
      </c>
      <c r="D620" s="1306" t="s">
        <v>674</v>
      </c>
      <c r="E620" s="685"/>
      <c r="F620" s="694">
        <f>G620+H620+I620+J620</f>
        <v>0</v>
      </c>
      <c r="G620" s="608"/>
      <c r="H620" s="609"/>
      <c r="I620" s="609"/>
      <c r="J620" s="610"/>
      <c r="K620" s="1646">
        <f t="shared" si="113"/>
      </c>
      <c r="L620" s="557"/>
    </row>
    <row r="621" spans="1:12" ht="15.75">
      <c r="A621" s="361"/>
      <c r="B621" s="1310"/>
      <c r="C621" s="1311">
        <v>202</v>
      </c>
      <c r="D621" s="1312" t="s">
        <v>675</v>
      </c>
      <c r="E621" s="687">
        <v>3000</v>
      </c>
      <c r="F621" s="696">
        <f>G621+H621+I621+J621</f>
        <v>1432</v>
      </c>
      <c r="G621" s="611">
        <v>1325</v>
      </c>
      <c r="H621" s="612"/>
      <c r="I621" s="612"/>
      <c r="J621" s="613">
        <v>107</v>
      </c>
      <c r="K621" s="1646">
        <f t="shared" si="113"/>
        <v>1</v>
      </c>
      <c r="L621" s="557"/>
    </row>
    <row r="622" spans="1:12" ht="31.5">
      <c r="A622" s="5"/>
      <c r="B622" s="1313"/>
      <c r="C622" s="1311">
        <v>205</v>
      </c>
      <c r="D622" s="1312" t="s">
        <v>1170</v>
      </c>
      <c r="E622" s="687"/>
      <c r="F622" s="696">
        <f>G622+H622+I622+J622</f>
        <v>9622</v>
      </c>
      <c r="G622" s="611">
        <v>8660</v>
      </c>
      <c r="H622" s="612"/>
      <c r="I622" s="612"/>
      <c r="J622" s="613">
        <v>962</v>
      </c>
      <c r="K622" s="1646">
        <f t="shared" si="113"/>
        <v>1</v>
      </c>
      <c r="L622" s="557"/>
    </row>
    <row r="623" spans="1:12" ht="15.75">
      <c r="A623" s="361"/>
      <c r="B623" s="1313"/>
      <c r="C623" s="1311">
        <v>208</v>
      </c>
      <c r="D623" s="1314" t="s">
        <v>1171</v>
      </c>
      <c r="E623" s="687">
        <v>24000</v>
      </c>
      <c r="F623" s="696">
        <f>G623+H623+I623+J623</f>
        <v>3093</v>
      </c>
      <c r="G623" s="611">
        <v>3093</v>
      </c>
      <c r="H623" s="612"/>
      <c r="I623" s="612"/>
      <c r="J623" s="613"/>
      <c r="K623" s="1646">
        <f t="shared" si="113"/>
        <v>1</v>
      </c>
      <c r="L623" s="557"/>
    </row>
    <row r="624" spans="1:12" ht="15.75">
      <c r="A624" s="474"/>
      <c r="B624" s="1309"/>
      <c r="C624" s="1307">
        <v>209</v>
      </c>
      <c r="D624" s="1315" t="s">
        <v>1172</v>
      </c>
      <c r="E624" s="691">
        <v>11000</v>
      </c>
      <c r="F624" s="695">
        <f>G624+H624+I624+J624</f>
        <v>4587</v>
      </c>
      <c r="G624" s="620">
        <v>4587</v>
      </c>
      <c r="H624" s="621"/>
      <c r="I624" s="621"/>
      <c r="J624" s="622"/>
      <c r="K624" s="1646">
        <f t="shared" si="113"/>
        <v>1</v>
      </c>
      <c r="L624" s="557"/>
    </row>
    <row r="625" spans="1:12" ht="15.75">
      <c r="A625" s="5"/>
      <c r="B625" s="1303">
        <v>500</v>
      </c>
      <c r="C625" s="1775" t="s">
        <v>1173</v>
      </c>
      <c r="D625" s="1775"/>
      <c r="E625" s="1647">
        <f aca="true" t="shared" si="115" ref="E625:J625">SUM(E626:E630)</f>
        <v>200000</v>
      </c>
      <c r="F625" s="524">
        <f t="shared" si="115"/>
        <v>90955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90955</v>
      </c>
      <c r="K625" s="1646">
        <f t="shared" si="113"/>
        <v>1</v>
      </c>
      <c r="L625" s="557"/>
    </row>
    <row r="626" spans="1:12" ht="31.5">
      <c r="A626" s="5"/>
      <c r="B626" s="1309"/>
      <c r="C626" s="1316">
        <v>551</v>
      </c>
      <c r="D626" s="1317" t="s">
        <v>1174</v>
      </c>
      <c r="E626" s="685">
        <v>125000</v>
      </c>
      <c r="F626" s="694">
        <f aca="true" t="shared" si="116" ref="F626:F631">G626+H626+I626+J626</f>
        <v>56534</v>
      </c>
      <c r="G626" s="1604">
        <v>0</v>
      </c>
      <c r="H626" s="1605">
        <v>0</v>
      </c>
      <c r="I626" s="1605">
        <v>0</v>
      </c>
      <c r="J626" s="610">
        <v>56534</v>
      </c>
      <c r="K626" s="1646">
        <f t="shared" si="113"/>
        <v>1</v>
      </c>
      <c r="L626" s="557"/>
    </row>
    <row r="627" spans="1:12" ht="15.75">
      <c r="A627" s="5"/>
      <c r="B627" s="1309"/>
      <c r="C627" s="1318">
        <f>C626+1</f>
        <v>552</v>
      </c>
      <c r="D627" s="1319" t="s">
        <v>1175</v>
      </c>
      <c r="E627" s="687"/>
      <c r="F627" s="696">
        <f t="shared" si="116"/>
        <v>0</v>
      </c>
      <c r="G627" s="1606">
        <v>0</v>
      </c>
      <c r="H627" s="1607">
        <v>0</v>
      </c>
      <c r="I627" s="1607">
        <v>0</v>
      </c>
      <c r="J627" s="613"/>
      <c r="K627" s="1646">
        <f t="shared" si="113"/>
      </c>
      <c r="L627" s="557"/>
    </row>
    <row r="628" spans="1:12" ht="15.75">
      <c r="A628" s="9">
        <v>5</v>
      </c>
      <c r="B628" s="1320"/>
      <c r="C628" s="1318">
        <v>560</v>
      </c>
      <c r="D628" s="1321" t="s">
        <v>1176</v>
      </c>
      <c r="E628" s="687">
        <v>53500</v>
      </c>
      <c r="F628" s="696">
        <f t="shared" si="116"/>
        <v>24417</v>
      </c>
      <c r="G628" s="1606">
        <v>0</v>
      </c>
      <c r="H628" s="1607">
        <v>0</v>
      </c>
      <c r="I628" s="1607">
        <v>0</v>
      </c>
      <c r="J628" s="613">
        <v>24417</v>
      </c>
      <c r="K628" s="1646">
        <f t="shared" si="113"/>
        <v>1</v>
      </c>
      <c r="L628" s="557"/>
    </row>
    <row r="629" spans="1:12" ht="15.75">
      <c r="A629" s="10">
        <v>10</v>
      </c>
      <c r="B629" s="1320"/>
      <c r="C629" s="1318">
        <v>580</v>
      </c>
      <c r="D629" s="1319" t="s">
        <v>1177</v>
      </c>
      <c r="E629" s="687">
        <v>21500</v>
      </c>
      <c r="F629" s="696">
        <f t="shared" si="116"/>
        <v>10004</v>
      </c>
      <c r="G629" s="1606">
        <v>0</v>
      </c>
      <c r="H629" s="1607">
        <v>0</v>
      </c>
      <c r="I629" s="1607">
        <v>0</v>
      </c>
      <c r="J629" s="613">
        <v>10004</v>
      </c>
      <c r="K629" s="1646">
        <f t="shared" si="113"/>
        <v>1</v>
      </c>
      <c r="L629" s="557"/>
    </row>
    <row r="630" spans="1:12" ht="31.5">
      <c r="A630" s="10">
        <v>15</v>
      </c>
      <c r="B630" s="1309"/>
      <c r="C630" s="1322">
        <v>590</v>
      </c>
      <c r="D630" s="1323" t="s">
        <v>1178</v>
      </c>
      <c r="E630" s="691"/>
      <c r="F630" s="695">
        <f t="shared" si="116"/>
        <v>0</v>
      </c>
      <c r="G630" s="620"/>
      <c r="H630" s="621"/>
      <c r="I630" s="621"/>
      <c r="J630" s="622"/>
      <c r="K630" s="1646">
        <f t="shared" si="113"/>
      </c>
      <c r="L630" s="557"/>
    </row>
    <row r="631" spans="1:12" ht="15.75">
      <c r="A631" s="9">
        <v>35</v>
      </c>
      <c r="B631" s="1303">
        <v>800</v>
      </c>
      <c r="C631" s="1770" t="s">
        <v>1317</v>
      </c>
      <c r="D631" s="1771"/>
      <c r="E631" s="1624"/>
      <c r="F631" s="526">
        <f t="shared" si="116"/>
        <v>0</v>
      </c>
      <c r="G631" s="1418"/>
      <c r="H631" s="1419"/>
      <c r="I631" s="1419"/>
      <c r="J631" s="1420"/>
      <c r="K631" s="1646">
        <f t="shared" si="113"/>
      </c>
      <c r="L631" s="557"/>
    </row>
    <row r="632" spans="1:12" ht="15.75">
      <c r="A632" s="10">
        <v>40</v>
      </c>
      <c r="B632" s="1303">
        <v>1000</v>
      </c>
      <c r="C632" s="1772" t="s">
        <v>1180</v>
      </c>
      <c r="D632" s="1772"/>
      <c r="E632" s="1624">
        <f aca="true" t="shared" si="117" ref="E632:J632">SUM(E633:E649)</f>
        <v>908900</v>
      </c>
      <c r="F632" s="526">
        <f t="shared" si="117"/>
        <v>511305</v>
      </c>
      <c r="G632" s="641">
        <f t="shared" si="117"/>
        <v>496459</v>
      </c>
      <c r="H632" s="642">
        <f t="shared" si="117"/>
        <v>0</v>
      </c>
      <c r="I632" s="642">
        <f t="shared" si="117"/>
        <v>15498</v>
      </c>
      <c r="J632" s="643">
        <f t="shared" si="117"/>
        <v>-652</v>
      </c>
      <c r="K632" s="1646">
        <f t="shared" si="113"/>
        <v>1</v>
      </c>
      <c r="L632" s="557"/>
    </row>
    <row r="633" spans="1:12" ht="15.75">
      <c r="A633" s="10">
        <v>45</v>
      </c>
      <c r="B633" s="1310"/>
      <c r="C633" s="1305">
        <v>1011</v>
      </c>
      <c r="D633" s="1324" t="s">
        <v>1181</v>
      </c>
      <c r="E633" s="685">
        <v>3000</v>
      </c>
      <c r="F633" s="694">
        <f aca="true" t="shared" si="118" ref="F633:F649">G633+H633+I633+J633</f>
        <v>1624</v>
      </c>
      <c r="G633" s="608">
        <v>1624</v>
      </c>
      <c r="H633" s="609"/>
      <c r="I633" s="609"/>
      <c r="J633" s="610"/>
      <c r="K633" s="1646">
        <f t="shared" si="113"/>
        <v>1</v>
      </c>
      <c r="L633" s="557"/>
    </row>
    <row r="634" spans="1:12" ht="15.75">
      <c r="A634" s="10">
        <v>50</v>
      </c>
      <c r="B634" s="1310"/>
      <c r="C634" s="1311">
        <v>1012</v>
      </c>
      <c r="D634" s="1312" t="s">
        <v>1182</v>
      </c>
      <c r="E634" s="687"/>
      <c r="F634" s="696">
        <f t="shared" si="118"/>
        <v>0</v>
      </c>
      <c r="G634" s="611"/>
      <c r="H634" s="612"/>
      <c r="I634" s="612"/>
      <c r="J634" s="613"/>
      <c r="K634" s="1646">
        <f t="shared" si="113"/>
      </c>
      <c r="L634" s="557"/>
    </row>
    <row r="635" spans="1:12" ht="15.75">
      <c r="A635" s="10">
        <v>55</v>
      </c>
      <c r="B635" s="1310"/>
      <c r="C635" s="1311">
        <v>1013</v>
      </c>
      <c r="D635" s="1312" t="s">
        <v>1183</v>
      </c>
      <c r="E635" s="687"/>
      <c r="F635" s="696">
        <f t="shared" si="118"/>
        <v>0</v>
      </c>
      <c r="G635" s="611"/>
      <c r="H635" s="612"/>
      <c r="I635" s="612"/>
      <c r="J635" s="613"/>
      <c r="K635" s="1646">
        <f t="shared" si="113"/>
      </c>
      <c r="L635" s="557"/>
    </row>
    <row r="636" spans="1:12" ht="15.75">
      <c r="A636" s="10">
        <v>60</v>
      </c>
      <c r="B636" s="1310"/>
      <c r="C636" s="1311">
        <v>1014</v>
      </c>
      <c r="D636" s="1312" t="s">
        <v>1184</v>
      </c>
      <c r="E636" s="687"/>
      <c r="F636" s="696">
        <f t="shared" si="118"/>
        <v>0</v>
      </c>
      <c r="G636" s="611"/>
      <c r="H636" s="612"/>
      <c r="I636" s="612"/>
      <c r="J636" s="613"/>
      <c r="K636" s="1646">
        <f t="shared" si="113"/>
      </c>
      <c r="L636" s="557"/>
    </row>
    <row r="637" spans="1:12" ht="15.75">
      <c r="A637" s="9">
        <v>65</v>
      </c>
      <c r="B637" s="1310"/>
      <c r="C637" s="1311">
        <v>1015</v>
      </c>
      <c r="D637" s="1312" t="s">
        <v>1185</v>
      </c>
      <c r="E637" s="687">
        <v>19000</v>
      </c>
      <c r="F637" s="696">
        <f t="shared" si="118"/>
        <v>2303</v>
      </c>
      <c r="G637" s="611">
        <v>2020</v>
      </c>
      <c r="H637" s="612"/>
      <c r="I637" s="612">
        <v>283</v>
      </c>
      <c r="J637" s="613"/>
      <c r="K637" s="1646">
        <f t="shared" si="113"/>
        <v>1</v>
      </c>
      <c r="L637" s="557"/>
    </row>
    <row r="638" spans="1:12" ht="15.75">
      <c r="A638" s="10">
        <v>70</v>
      </c>
      <c r="B638" s="1310"/>
      <c r="C638" s="1325">
        <v>1016</v>
      </c>
      <c r="D638" s="1326" t="s">
        <v>1186</v>
      </c>
      <c r="E638" s="689">
        <v>11000</v>
      </c>
      <c r="F638" s="697">
        <f t="shared" si="118"/>
        <v>2755</v>
      </c>
      <c r="G638" s="675">
        <v>993</v>
      </c>
      <c r="H638" s="676"/>
      <c r="I638" s="676">
        <v>1762</v>
      </c>
      <c r="J638" s="677"/>
      <c r="K638" s="1646">
        <f t="shared" si="113"/>
        <v>1</v>
      </c>
      <c r="L638" s="557"/>
    </row>
    <row r="639" spans="1:12" ht="15.75">
      <c r="A639" s="10">
        <v>75</v>
      </c>
      <c r="B639" s="1304"/>
      <c r="C639" s="1327">
        <v>1020</v>
      </c>
      <c r="D639" s="1328" t="s">
        <v>1187</v>
      </c>
      <c r="E639" s="1625">
        <v>800700</v>
      </c>
      <c r="F639" s="699">
        <f t="shared" si="118"/>
        <v>485572</v>
      </c>
      <c r="G639" s="617">
        <v>485392</v>
      </c>
      <c r="H639" s="618"/>
      <c r="I639" s="618">
        <v>832</v>
      </c>
      <c r="J639" s="619">
        <v>-652</v>
      </c>
      <c r="K639" s="1646">
        <f t="shared" si="113"/>
        <v>1</v>
      </c>
      <c r="L639" s="557"/>
    </row>
    <row r="640" spans="1:12" ht="15.75">
      <c r="A640" s="10">
        <v>80</v>
      </c>
      <c r="B640" s="1310"/>
      <c r="C640" s="1329">
        <v>1030</v>
      </c>
      <c r="D640" s="1330" t="s">
        <v>1188</v>
      </c>
      <c r="E640" s="1626">
        <v>4500</v>
      </c>
      <c r="F640" s="701">
        <f t="shared" si="118"/>
        <v>3885</v>
      </c>
      <c r="G640" s="614">
        <v>3705</v>
      </c>
      <c r="H640" s="615"/>
      <c r="I640" s="615">
        <v>180</v>
      </c>
      <c r="J640" s="616"/>
      <c r="K640" s="1646">
        <f t="shared" si="113"/>
        <v>1</v>
      </c>
      <c r="L640" s="557"/>
    </row>
    <row r="641" spans="1:12" ht="15.75">
      <c r="A641" s="10">
        <v>85</v>
      </c>
      <c r="B641" s="1310"/>
      <c r="C641" s="1327">
        <v>1051</v>
      </c>
      <c r="D641" s="1331" t="s">
        <v>1189</v>
      </c>
      <c r="E641" s="1625">
        <v>32000</v>
      </c>
      <c r="F641" s="699">
        <f t="shared" si="118"/>
        <v>9611</v>
      </c>
      <c r="G641" s="617"/>
      <c r="H641" s="618"/>
      <c r="I641" s="618">
        <v>9611</v>
      </c>
      <c r="J641" s="619"/>
      <c r="K641" s="1646">
        <f t="shared" si="113"/>
        <v>1</v>
      </c>
      <c r="L641" s="557"/>
    </row>
    <row r="642" spans="1:12" ht="15.75">
      <c r="A642" s="10">
        <v>90</v>
      </c>
      <c r="B642" s="1310"/>
      <c r="C642" s="1311">
        <v>1052</v>
      </c>
      <c r="D642" s="1312" t="s">
        <v>1190</v>
      </c>
      <c r="E642" s="687">
        <v>8000</v>
      </c>
      <c r="F642" s="696">
        <f t="shared" si="118"/>
        <v>4537</v>
      </c>
      <c r="G642" s="611">
        <v>1926</v>
      </c>
      <c r="H642" s="612"/>
      <c r="I642" s="612">
        <v>2611</v>
      </c>
      <c r="J642" s="613"/>
      <c r="K642" s="1646">
        <f t="shared" si="113"/>
        <v>1</v>
      </c>
      <c r="L642" s="557"/>
    </row>
    <row r="643" spans="1:12" ht="15.75">
      <c r="A643" s="9">
        <v>115</v>
      </c>
      <c r="B643" s="1310"/>
      <c r="C643" s="1329">
        <v>1053</v>
      </c>
      <c r="D643" s="1330" t="s">
        <v>1796</v>
      </c>
      <c r="E643" s="1626"/>
      <c r="F643" s="701">
        <f t="shared" si="118"/>
        <v>0</v>
      </c>
      <c r="G643" s="614"/>
      <c r="H643" s="615"/>
      <c r="I643" s="615"/>
      <c r="J643" s="616"/>
      <c r="K643" s="1646">
        <f t="shared" si="113"/>
      </c>
      <c r="L643" s="557"/>
    </row>
    <row r="644" spans="1:12" ht="15.75">
      <c r="A644" s="9">
        <v>125</v>
      </c>
      <c r="B644" s="1310"/>
      <c r="C644" s="1327">
        <v>1062</v>
      </c>
      <c r="D644" s="1328" t="s">
        <v>1191</v>
      </c>
      <c r="E644" s="1625">
        <v>4500</v>
      </c>
      <c r="F644" s="699">
        <f t="shared" si="118"/>
        <v>277</v>
      </c>
      <c r="G644" s="617">
        <v>217</v>
      </c>
      <c r="H644" s="618"/>
      <c r="I644" s="618">
        <v>60</v>
      </c>
      <c r="J644" s="619"/>
      <c r="K644" s="1646">
        <f t="shared" si="113"/>
        <v>1</v>
      </c>
      <c r="L644" s="557"/>
    </row>
    <row r="645" spans="1:12" ht="15.75">
      <c r="A645" s="10">
        <v>130</v>
      </c>
      <c r="B645" s="1310"/>
      <c r="C645" s="1329">
        <v>1063</v>
      </c>
      <c r="D645" s="1332" t="s">
        <v>1744</v>
      </c>
      <c r="E645" s="1626"/>
      <c r="F645" s="701">
        <f t="shared" si="118"/>
        <v>0</v>
      </c>
      <c r="G645" s="614"/>
      <c r="H645" s="615"/>
      <c r="I645" s="615"/>
      <c r="J645" s="616"/>
      <c r="K645" s="1646">
        <f t="shared" si="113"/>
      </c>
      <c r="L645" s="557"/>
    </row>
    <row r="646" spans="1:12" ht="15.75">
      <c r="A646" s="10">
        <v>135</v>
      </c>
      <c r="B646" s="1310"/>
      <c r="C646" s="1333">
        <v>1069</v>
      </c>
      <c r="D646" s="1334" t="s">
        <v>1192</v>
      </c>
      <c r="E646" s="1627"/>
      <c r="F646" s="703">
        <f t="shared" si="118"/>
        <v>150</v>
      </c>
      <c r="G646" s="805">
        <v>150</v>
      </c>
      <c r="H646" s="806"/>
      <c r="I646" s="806"/>
      <c r="J646" s="768"/>
      <c r="K646" s="1646">
        <f t="shared" si="113"/>
        <v>1</v>
      </c>
      <c r="L646" s="557"/>
    </row>
    <row r="647" spans="1:12" ht="15.75">
      <c r="A647" s="10">
        <v>140</v>
      </c>
      <c r="B647" s="1304"/>
      <c r="C647" s="1327">
        <v>1091</v>
      </c>
      <c r="D647" s="1331" t="s">
        <v>1797</v>
      </c>
      <c r="E647" s="1625">
        <v>23200</v>
      </c>
      <c r="F647" s="699">
        <f t="shared" si="118"/>
        <v>0</v>
      </c>
      <c r="G647" s="617"/>
      <c r="H647" s="618"/>
      <c r="I647" s="618"/>
      <c r="J647" s="619"/>
      <c r="K647" s="1646">
        <f t="shared" si="113"/>
        <v>1</v>
      </c>
      <c r="L647" s="557"/>
    </row>
    <row r="648" spans="1:12" ht="15.75">
      <c r="A648" s="10">
        <v>145</v>
      </c>
      <c r="B648" s="1310"/>
      <c r="C648" s="1311">
        <v>1092</v>
      </c>
      <c r="D648" s="1312" t="s">
        <v>1406</v>
      </c>
      <c r="E648" s="687"/>
      <c r="F648" s="696">
        <f t="shared" si="118"/>
        <v>0</v>
      </c>
      <c r="G648" s="611"/>
      <c r="H648" s="612"/>
      <c r="I648" s="612"/>
      <c r="J648" s="613"/>
      <c r="K648" s="1646">
        <f t="shared" si="113"/>
      </c>
      <c r="L648" s="557"/>
    </row>
    <row r="649" spans="1:12" ht="15.75">
      <c r="A649" s="10">
        <v>150</v>
      </c>
      <c r="B649" s="1310"/>
      <c r="C649" s="1307">
        <v>1098</v>
      </c>
      <c r="D649" s="1335" t="s">
        <v>1193</v>
      </c>
      <c r="E649" s="691">
        <v>3000</v>
      </c>
      <c r="F649" s="695">
        <f t="shared" si="118"/>
        <v>591</v>
      </c>
      <c r="G649" s="620">
        <v>432</v>
      </c>
      <c r="H649" s="621"/>
      <c r="I649" s="621">
        <v>159</v>
      </c>
      <c r="J649" s="622"/>
      <c r="K649" s="1646">
        <f t="shared" si="113"/>
        <v>1</v>
      </c>
      <c r="L649" s="557"/>
    </row>
    <row r="650" spans="1:12" ht="15.75">
      <c r="A650" s="10">
        <v>155</v>
      </c>
      <c r="B650" s="1303">
        <v>1900</v>
      </c>
      <c r="C650" s="1766" t="s">
        <v>809</v>
      </c>
      <c r="D650" s="1766"/>
      <c r="E650" s="1624">
        <f aca="true" t="shared" si="119" ref="E650:J650">SUM(E651:E653)</f>
        <v>1000</v>
      </c>
      <c r="F650" s="526">
        <f t="shared" si="119"/>
        <v>857</v>
      </c>
      <c r="G650" s="641">
        <f t="shared" si="119"/>
        <v>488</v>
      </c>
      <c r="H650" s="642">
        <f t="shared" si="119"/>
        <v>0</v>
      </c>
      <c r="I650" s="642">
        <f t="shared" si="119"/>
        <v>600</v>
      </c>
      <c r="J650" s="643">
        <f t="shared" si="119"/>
        <v>-231</v>
      </c>
      <c r="K650" s="1646">
        <f t="shared" si="113"/>
        <v>1</v>
      </c>
      <c r="L650" s="557"/>
    </row>
    <row r="651" spans="1:12" ht="31.5">
      <c r="A651" s="10">
        <v>160</v>
      </c>
      <c r="B651" s="1310"/>
      <c r="C651" s="1305">
        <v>1901</v>
      </c>
      <c r="D651" s="1336" t="s">
        <v>810</v>
      </c>
      <c r="E651" s="685">
        <v>200</v>
      </c>
      <c r="F651" s="694">
        <f>G651+H651+I651+J651</f>
        <v>0</v>
      </c>
      <c r="G651" s="608"/>
      <c r="H651" s="609"/>
      <c r="I651" s="609"/>
      <c r="J651" s="610"/>
      <c r="K651" s="1646">
        <f t="shared" si="113"/>
        <v>1</v>
      </c>
      <c r="L651" s="557"/>
    </row>
    <row r="652" spans="1:12" ht="31.5">
      <c r="A652" s="10">
        <v>165</v>
      </c>
      <c r="B652" s="1337"/>
      <c r="C652" s="1311">
        <v>1981</v>
      </c>
      <c r="D652" s="1338" t="s">
        <v>811</v>
      </c>
      <c r="E652" s="687">
        <v>800</v>
      </c>
      <c r="F652" s="696">
        <f>G652+H652+I652+J652</f>
        <v>857</v>
      </c>
      <c r="G652" s="611">
        <v>488</v>
      </c>
      <c r="H652" s="612"/>
      <c r="I652" s="612">
        <v>600</v>
      </c>
      <c r="J652" s="613">
        <v>-231</v>
      </c>
      <c r="K652" s="1646">
        <f t="shared" si="113"/>
        <v>1</v>
      </c>
      <c r="L652" s="557"/>
    </row>
    <row r="653" spans="1:12" ht="31.5">
      <c r="A653" s="10">
        <v>175</v>
      </c>
      <c r="B653" s="1310"/>
      <c r="C653" s="1307">
        <v>1991</v>
      </c>
      <c r="D653" s="1339" t="s">
        <v>812</v>
      </c>
      <c r="E653" s="691"/>
      <c r="F653" s="695">
        <f>G653+H653+I653+J653</f>
        <v>0</v>
      </c>
      <c r="G653" s="620"/>
      <c r="H653" s="621"/>
      <c r="I653" s="621"/>
      <c r="J653" s="622"/>
      <c r="K653" s="1646">
        <f t="shared" si="113"/>
      </c>
      <c r="L653" s="557"/>
    </row>
    <row r="654" spans="1:12" ht="15.75">
      <c r="A654" s="10">
        <v>180</v>
      </c>
      <c r="B654" s="1303">
        <v>2100</v>
      </c>
      <c r="C654" s="1766" t="s">
        <v>1365</v>
      </c>
      <c r="D654" s="1766"/>
      <c r="E654" s="1624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46">
        <f t="shared" si="113"/>
      </c>
      <c r="L654" s="557"/>
    </row>
    <row r="655" spans="1:12" ht="15.75">
      <c r="A655" s="10">
        <v>185</v>
      </c>
      <c r="B655" s="1310"/>
      <c r="C655" s="1305">
        <v>2110</v>
      </c>
      <c r="D655" s="1340" t="s">
        <v>1194</v>
      </c>
      <c r="E655" s="685"/>
      <c r="F655" s="694">
        <f>G655+H655+I655+J655</f>
        <v>0</v>
      </c>
      <c r="G655" s="608"/>
      <c r="H655" s="609"/>
      <c r="I655" s="609"/>
      <c r="J655" s="610"/>
      <c r="K655" s="1646">
        <f t="shared" si="113"/>
      </c>
      <c r="L655" s="557"/>
    </row>
    <row r="656" spans="1:12" ht="15.75">
      <c r="A656" s="10">
        <v>190</v>
      </c>
      <c r="B656" s="1337"/>
      <c r="C656" s="1311">
        <v>2120</v>
      </c>
      <c r="D656" s="1314" t="s">
        <v>1195</v>
      </c>
      <c r="E656" s="687"/>
      <c r="F656" s="696">
        <f>G656+H656+I656+J656</f>
        <v>0</v>
      </c>
      <c r="G656" s="611"/>
      <c r="H656" s="612"/>
      <c r="I656" s="612"/>
      <c r="J656" s="613"/>
      <c r="K656" s="1646">
        <f t="shared" si="113"/>
      </c>
      <c r="L656" s="557"/>
    </row>
    <row r="657" spans="1:12" ht="15.75">
      <c r="A657" s="10">
        <v>200</v>
      </c>
      <c r="B657" s="1337"/>
      <c r="C657" s="1311">
        <v>2125</v>
      </c>
      <c r="D657" s="1314" t="s">
        <v>1318</v>
      </c>
      <c r="E657" s="687"/>
      <c r="F657" s="696">
        <f>G657+H657+I657+J657</f>
        <v>0</v>
      </c>
      <c r="G657" s="611"/>
      <c r="H657" s="612"/>
      <c r="I657" s="1607">
        <v>0</v>
      </c>
      <c r="J657" s="613"/>
      <c r="K657" s="1646">
        <f t="shared" si="113"/>
      </c>
      <c r="L657" s="557"/>
    </row>
    <row r="658" spans="1:12" ht="15.75">
      <c r="A658" s="10">
        <v>200</v>
      </c>
      <c r="B658" s="1309"/>
      <c r="C658" s="1311">
        <v>2140</v>
      </c>
      <c r="D658" s="1314" t="s">
        <v>1197</v>
      </c>
      <c r="E658" s="687"/>
      <c r="F658" s="696">
        <f>G658+H658+I658+J658</f>
        <v>0</v>
      </c>
      <c r="G658" s="611"/>
      <c r="H658" s="612"/>
      <c r="I658" s="1607">
        <v>0</v>
      </c>
      <c r="J658" s="613"/>
      <c r="K658" s="1646">
        <f t="shared" si="113"/>
      </c>
      <c r="L658" s="557"/>
    </row>
    <row r="659" spans="1:12" ht="15.75">
      <c r="A659" s="10">
        <v>205</v>
      </c>
      <c r="B659" s="1310"/>
      <c r="C659" s="1307">
        <v>2190</v>
      </c>
      <c r="D659" s="1341" t="s">
        <v>1198</v>
      </c>
      <c r="E659" s="691"/>
      <c r="F659" s="695">
        <f>G659+H659+I659+J659</f>
        <v>0</v>
      </c>
      <c r="G659" s="620"/>
      <c r="H659" s="621"/>
      <c r="I659" s="1609">
        <v>0</v>
      </c>
      <c r="J659" s="622"/>
      <c r="K659" s="1646">
        <f t="shared" si="113"/>
      </c>
      <c r="L659" s="557"/>
    </row>
    <row r="660" spans="1:12" ht="15.75">
      <c r="A660" s="10">
        <v>210</v>
      </c>
      <c r="B660" s="1303">
        <v>2200</v>
      </c>
      <c r="C660" s="1766" t="s">
        <v>1199</v>
      </c>
      <c r="D660" s="1766"/>
      <c r="E660" s="1624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46">
        <f t="shared" si="113"/>
      </c>
      <c r="L660" s="557"/>
    </row>
    <row r="661" spans="1:12" ht="15.75">
      <c r="A661" s="10">
        <v>215</v>
      </c>
      <c r="B661" s="1310"/>
      <c r="C661" s="1305">
        <v>2221</v>
      </c>
      <c r="D661" s="1306" t="s">
        <v>1727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46">
        <f t="shared" si="113"/>
      </c>
      <c r="L661" s="557"/>
    </row>
    <row r="662" spans="1:12" ht="15.75">
      <c r="A662" s="9">
        <v>220</v>
      </c>
      <c r="B662" s="1310"/>
      <c r="C662" s="1307">
        <v>2224</v>
      </c>
      <c r="D662" s="1308" t="s">
        <v>1200</v>
      </c>
      <c r="E662" s="691"/>
      <c r="F662" s="695">
        <f t="shared" si="122"/>
        <v>0</v>
      </c>
      <c r="G662" s="620"/>
      <c r="H662" s="621"/>
      <c r="I662" s="621"/>
      <c r="J662" s="622"/>
      <c r="K662" s="1646">
        <f t="shared" si="113"/>
      </c>
      <c r="L662" s="557"/>
    </row>
    <row r="663" spans="1:12" ht="15.75">
      <c r="A663" s="10">
        <v>225</v>
      </c>
      <c r="B663" s="1303">
        <v>2500</v>
      </c>
      <c r="C663" s="1766" t="s">
        <v>1201</v>
      </c>
      <c r="D663" s="1773"/>
      <c r="E663" s="1624"/>
      <c r="F663" s="526">
        <f t="shared" si="122"/>
        <v>0</v>
      </c>
      <c r="G663" s="1418"/>
      <c r="H663" s="1419"/>
      <c r="I663" s="1419"/>
      <c r="J663" s="1420"/>
      <c r="K663" s="1646">
        <f t="shared" si="113"/>
      </c>
      <c r="L663" s="557"/>
    </row>
    <row r="664" spans="1:12" ht="15.75">
      <c r="A664" s="10">
        <v>230</v>
      </c>
      <c r="B664" s="1303">
        <v>2600</v>
      </c>
      <c r="C664" s="1768" t="s">
        <v>1202</v>
      </c>
      <c r="D664" s="1769"/>
      <c r="E664" s="1624"/>
      <c r="F664" s="526">
        <f t="shared" si="122"/>
        <v>0</v>
      </c>
      <c r="G664" s="1418"/>
      <c r="H664" s="1419"/>
      <c r="I664" s="1419"/>
      <c r="J664" s="1420"/>
      <c r="K664" s="1646">
        <f t="shared" si="113"/>
      </c>
      <c r="L664" s="557"/>
    </row>
    <row r="665" spans="1:12" ht="15.75">
      <c r="A665" s="10">
        <v>245</v>
      </c>
      <c r="B665" s="1303">
        <v>2700</v>
      </c>
      <c r="C665" s="1768" t="s">
        <v>1203</v>
      </c>
      <c r="D665" s="1769"/>
      <c r="E665" s="1624"/>
      <c r="F665" s="526">
        <f t="shared" si="122"/>
        <v>0</v>
      </c>
      <c r="G665" s="1418"/>
      <c r="H665" s="1419"/>
      <c r="I665" s="1419"/>
      <c r="J665" s="1420"/>
      <c r="K665" s="1646">
        <f t="shared" si="113"/>
      </c>
      <c r="L665" s="557"/>
    </row>
    <row r="666" spans="1:12" ht="15.75">
      <c r="A666" s="9">
        <v>220</v>
      </c>
      <c r="B666" s="1303">
        <v>2800</v>
      </c>
      <c r="C666" s="1768" t="s">
        <v>1204</v>
      </c>
      <c r="D666" s="1769"/>
      <c r="E666" s="1624"/>
      <c r="F666" s="526">
        <f t="shared" si="122"/>
        <v>0</v>
      </c>
      <c r="G666" s="1418"/>
      <c r="H666" s="1419"/>
      <c r="I666" s="1419"/>
      <c r="J666" s="1420"/>
      <c r="K666" s="1646">
        <f t="shared" si="113"/>
      </c>
      <c r="L666" s="557"/>
    </row>
    <row r="667" spans="1:12" ht="15.75">
      <c r="A667" s="10">
        <v>225</v>
      </c>
      <c r="B667" s="1303">
        <v>2900</v>
      </c>
      <c r="C667" s="1766" t="s">
        <v>1205</v>
      </c>
      <c r="D667" s="1766"/>
      <c r="E667" s="1624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46">
        <f t="shared" si="113"/>
      </c>
      <c r="L667" s="557"/>
    </row>
    <row r="668" spans="1:12" ht="15.75">
      <c r="A668" s="10">
        <v>230</v>
      </c>
      <c r="B668" s="1342"/>
      <c r="C668" s="1305">
        <v>2920</v>
      </c>
      <c r="D668" s="1343" t="s">
        <v>1206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46">
        <f t="shared" si="113"/>
      </c>
      <c r="L668" s="557"/>
    </row>
    <row r="669" spans="1:12" ht="36" customHeight="1">
      <c r="A669" s="10">
        <v>235</v>
      </c>
      <c r="B669" s="1342"/>
      <c r="C669" s="1329">
        <v>2969</v>
      </c>
      <c r="D669" s="1344" t="s">
        <v>1207</v>
      </c>
      <c r="E669" s="1626"/>
      <c r="F669" s="701">
        <f t="shared" si="124"/>
        <v>0</v>
      </c>
      <c r="G669" s="614"/>
      <c r="H669" s="615"/>
      <c r="I669" s="615"/>
      <c r="J669" s="616"/>
      <c r="K669" s="1646">
        <f t="shared" si="113"/>
      </c>
      <c r="L669" s="557"/>
    </row>
    <row r="670" spans="1:12" ht="31.5">
      <c r="A670" s="10">
        <v>240</v>
      </c>
      <c r="B670" s="1342"/>
      <c r="C670" s="1345">
        <v>2970</v>
      </c>
      <c r="D670" s="1346" t="s">
        <v>1208</v>
      </c>
      <c r="E670" s="1628"/>
      <c r="F670" s="705">
        <f t="shared" si="124"/>
        <v>0</v>
      </c>
      <c r="G670" s="813"/>
      <c r="H670" s="814"/>
      <c r="I670" s="814"/>
      <c r="J670" s="789"/>
      <c r="K670" s="1646">
        <f t="shared" si="113"/>
      </c>
      <c r="L670" s="557"/>
    </row>
    <row r="671" spans="1:12" ht="15.75">
      <c r="A671" s="10">
        <v>245</v>
      </c>
      <c r="B671" s="1342"/>
      <c r="C671" s="1333">
        <v>2989</v>
      </c>
      <c r="D671" s="1347" t="s">
        <v>1209</v>
      </c>
      <c r="E671" s="1627"/>
      <c r="F671" s="703">
        <f t="shared" si="124"/>
        <v>0</v>
      </c>
      <c r="G671" s="805"/>
      <c r="H671" s="806"/>
      <c r="I671" s="806"/>
      <c r="J671" s="768"/>
      <c r="K671" s="1646">
        <f t="shared" si="113"/>
      </c>
      <c r="L671" s="557"/>
    </row>
    <row r="672" spans="1:12" ht="15.75">
      <c r="A672" s="9">
        <v>250</v>
      </c>
      <c r="B672" s="1310"/>
      <c r="C672" s="1327">
        <v>2991</v>
      </c>
      <c r="D672" s="1348" t="s">
        <v>1210</v>
      </c>
      <c r="E672" s="1625"/>
      <c r="F672" s="699">
        <f t="shared" si="124"/>
        <v>0</v>
      </c>
      <c r="G672" s="617"/>
      <c r="H672" s="618"/>
      <c r="I672" s="618"/>
      <c r="J672" s="619"/>
      <c r="K672" s="1646">
        <f t="shared" si="113"/>
      </c>
      <c r="L672" s="557"/>
    </row>
    <row r="673" spans="1:12" ht="15.75">
      <c r="A673" s="10">
        <v>255</v>
      </c>
      <c r="B673" s="1310"/>
      <c r="C673" s="1307">
        <v>2992</v>
      </c>
      <c r="D673" s="1349" t="s">
        <v>1211</v>
      </c>
      <c r="E673" s="691"/>
      <c r="F673" s="695">
        <f t="shared" si="124"/>
        <v>0</v>
      </c>
      <c r="G673" s="620"/>
      <c r="H673" s="621"/>
      <c r="I673" s="621"/>
      <c r="J673" s="622"/>
      <c r="K673" s="1646">
        <f t="shared" si="113"/>
      </c>
      <c r="L673" s="557"/>
    </row>
    <row r="674" spans="1:12" ht="15.75">
      <c r="A674" s="10">
        <v>265</v>
      </c>
      <c r="B674" s="1303">
        <v>3300</v>
      </c>
      <c r="C674" s="1350" t="s">
        <v>1212</v>
      </c>
      <c r="D674" s="1651"/>
      <c r="E674" s="1624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46">
        <f t="shared" si="113"/>
      </c>
      <c r="L674" s="557"/>
    </row>
    <row r="675" spans="1:12" ht="15.75">
      <c r="A675" s="9">
        <v>270</v>
      </c>
      <c r="B675" s="1309"/>
      <c r="C675" s="1305">
        <v>3301</v>
      </c>
      <c r="D675" s="1351" t="s">
        <v>1213</v>
      </c>
      <c r="E675" s="685"/>
      <c r="F675" s="694">
        <f aca="true" t="shared" si="126" ref="F675:F683">G675+H675+I675+J675</f>
        <v>0</v>
      </c>
      <c r="G675" s="608"/>
      <c r="H675" s="609"/>
      <c r="I675" s="1605">
        <v>0</v>
      </c>
      <c r="J675" s="820">
        <v>0</v>
      </c>
      <c r="K675" s="1646">
        <f t="shared" si="113"/>
      </c>
      <c r="L675" s="557"/>
    </row>
    <row r="676" spans="1:12" ht="15.75">
      <c r="A676" s="9">
        <v>290</v>
      </c>
      <c r="B676" s="1309"/>
      <c r="C676" s="1311">
        <v>3302</v>
      </c>
      <c r="D676" s="1352" t="s">
        <v>1319</v>
      </c>
      <c r="E676" s="687"/>
      <c r="F676" s="696">
        <f t="shared" si="126"/>
        <v>0</v>
      </c>
      <c r="G676" s="611"/>
      <c r="H676" s="612"/>
      <c r="I676" s="1607">
        <v>0</v>
      </c>
      <c r="J676" s="821">
        <v>0</v>
      </c>
      <c r="K676" s="1646">
        <f t="shared" si="113"/>
      </c>
      <c r="L676" s="557"/>
    </row>
    <row r="677" spans="1:12" ht="15.75">
      <c r="A677" s="18">
        <v>320</v>
      </c>
      <c r="B677" s="1309"/>
      <c r="C677" s="1311">
        <v>3303</v>
      </c>
      <c r="D677" s="1352" t="s">
        <v>1214</v>
      </c>
      <c r="E677" s="687"/>
      <c r="F677" s="696">
        <f t="shared" si="126"/>
        <v>0</v>
      </c>
      <c r="G677" s="611"/>
      <c r="H677" s="612"/>
      <c r="I677" s="1607">
        <v>0</v>
      </c>
      <c r="J677" s="821">
        <v>0</v>
      </c>
      <c r="K677" s="1646">
        <f t="shared" si="113"/>
      </c>
      <c r="L677" s="557"/>
    </row>
    <row r="678" spans="1:12" ht="15.75">
      <c r="A678" s="9">
        <v>330</v>
      </c>
      <c r="B678" s="1309"/>
      <c r="C678" s="1311">
        <v>3304</v>
      </c>
      <c r="D678" s="1352" t="s">
        <v>1215</v>
      </c>
      <c r="E678" s="687"/>
      <c r="F678" s="696">
        <f t="shared" si="126"/>
        <v>0</v>
      </c>
      <c r="G678" s="611"/>
      <c r="H678" s="612"/>
      <c r="I678" s="1607">
        <v>0</v>
      </c>
      <c r="J678" s="821">
        <v>0</v>
      </c>
      <c r="K678" s="1646">
        <f t="shared" si="113"/>
      </c>
      <c r="L678" s="557"/>
    </row>
    <row r="679" spans="1:12" ht="30">
      <c r="A679" s="9">
        <v>350</v>
      </c>
      <c r="B679" s="1309"/>
      <c r="C679" s="1311">
        <v>3305</v>
      </c>
      <c r="D679" s="1352" t="s">
        <v>1216</v>
      </c>
      <c r="E679" s="687"/>
      <c r="F679" s="696">
        <f t="shared" si="126"/>
        <v>0</v>
      </c>
      <c r="G679" s="611"/>
      <c r="H679" s="612"/>
      <c r="I679" s="1607">
        <v>0</v>
      </c>
      <c r="J679" s="821">
        <v>0</v>
      </c>
      <c r="K679" s="1646">
        <f t="shared" si="113"/>
      </c>
      <c r="L679" s="557"/>
    </row>
    <row r="680" spans="1:12" ht="15.75">
      <c r="A680" s="10">
        <v>355</v>
      </c>
      <c r="B680" s="1309"/>
      <c r="C680" s="1307">
        <v>3306</v>
      </c>
      <c r="D680" s="1353" t="s">
        <v>1217</v>
      </c>
      <c r="E680" s="691"/>
      <c r="F680" s="695">
        <f t="shared" si="126"/>
        <v>0</v>
      </c>
      <c r="G680" s="620"/>
      <c r="H680" s="621"/>
      <c r="I680" s="1609">
        <v>0</v>
      </c>
      <c r="J680" s="1614">
        <v>0</v>
      </c>
      <c r="K680" s="1646">
        <f t="shared" si="113"/>
      </c>
      <c r="L680" s="557"/>
    </row>
    <row r="681" spans="1:12" ht="15.75">
      <c r="A681" s="10">
        <v>375</v>
      </c>
      <c r="B681" s="1303">
        <v>3900</v>
      </c>
      <c r="C681" s="1766" t="s">
        <v>1218</v>
      </c>
      <c r="D681" s="1766"/>
      <c r="E681" s="1624"/>
      <c r="F681" s="526">
        <f t="shared" si="126"/>
        <v>0</v>
      </c>
      <c r="G681" s="1418"/>
      <c r="H681" s="1419"/>
      <c r="I681" s="1419"/>
      <c r="J681" s="1420"/>
      <c r="K681" s="1646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303">
        <v>4000</v>
      </c>
      <c r="C682" s="1766" t="s">
        <v>1219</v>
      </c>
      <c r="D682" s="1766"/>
      <c r="E682" s="1624"/>
      <c r="F682" s="526">
        <f t="shared" si="126"/>
        <v>0</v>
      </c>
      <c r="G682" s="1418"/>
      <c r="H682" s="1419"/>
      <c r="I682" s="1419"/>
      <c r="J682" s="1420"/>
      <c r="K682" s="1646">
        <f t="shared" si="127"/>
      </c>
      <c r="L682" s="557"/>
    </row>
    <row r="683" spans="1:12" ht="15.75">
      <c r="A683" s="10">
        <v>385</v>
      </c>
      <c r="B683" s="1303">
        <v>4100</v>
      </c>
      <c r="C683" s="1766" t="s">
        <v>1220</v>
      </c>
      <c r="D683" s="1766"/>
      <c r="E683" s="1624"/>
      <c r="F683" s="526">
        <f t="shared" si="126"/>
        <v>0</v>
      </c>
      <c r="G683" s="1418"/>
      <c r="H683" s="1419"/>
      <c r="I683" s="1419"/>
      <c r="J683" s="1420"/>
      <c r="K683" s="1646">
        <f t="shared" si="127"/>
      </c>
      <c r="L683" s="557"/>
    </row>
    <row r="684" spans="1:12" ht="15.75">
      <c r="A684" s="10">
        <v>390</v>
      </c>
      <c r="B684" s="1303">
        <v>4200</v>
      </c>
      <c r="C684" s="1766" t="s">
        <v>1221</v>
      </c>
      <c r="D684" s="1766"/>
      <c r="E684" s="1624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46">
        <f t="shared" si="127"/>
      </c>
      <c r="L684" s="557"/>
    </row>
    <row r="685" spans="1:12" ht="15.75">
      <c r="A685" s="10">
        <v>395</v>
      </c>
      <c r="B685" s="1354"/>
      <c r="C685" s="1305">
        <v>4201</v>
      </c>
      <c r="D685" s="1306" t="s">
        <v>1222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46">
        <f t="shared" si="127"/>
      </c>
      <c r="L685" s="557"/>
    </row>
    <row r="686" spans="1:12" ht="15.75">
      <c r="A686" s="527">
        <v>397</v>
      </c>
      <c r="B686" s="1354"/>
      <c r="C686" s="1311">
        <v>4202</v>
      </c>
      <c r="D686" s="1355" t="s">
        <v>1223</v>
      </c>
      <c r="E686" s="687"/>
      <c r="F686" s="696">
        <f t="shared" si="129"/>
        <v>0</v>
      </c>
      <c r="G686" s="611"/>
      <c r="H686" s="612"/>
      <c r="I686" s="612"/>
      <c r="J686" s="613"/>
      <c r="K686" s="1646">
        <f t="shared" si="127"/>
      </c>
      <c r="L686" s="557"/>
    </row>
    <row r="687" spans="1:12" ht="15.75">
      <c r="A687" s="8">
        <v>398</v>
      </c>
      <c r="B687" s="1354"/>
      <c r="C687" s="1311">
        <v>4214</v>
      </c>
      <c r="D687" s="1355" t="s">
        <v>1224</v>
      </c>
      <c r="E687" s="687"/>
      <c r="F687" s="696">
        <f t="shared" si="129"/>
        <v>0</v>
      </c>
      <c r="G687" s="611"/>
      <c r="H687" s="612"/>
      <c r="I687" s="612"/>
      <c r="J687" s="613"/>
      <c r="K687" s="1646">
        <f t="shared" si="127"/>
      </c>
      <c r="L687" s="557"/>
    </row>
    <row r="688" spans="1:12" ht="15.75">
      <c r="A688" s="8">
        <v>399</v>
      </c>
      <c r="B688" s="1354"/>
      <c r="C688" s="1311">
        <v>4217</v>
      </c>
      <c r="D688" s="1355" t="s">
        <v>1225</v>
      </c>
      <c r="E688" s="687"/>
      <c r="F688" s="696">
        <f t="shared" si="129"/>
        <v>0</v>
      </c>
      <c r="G688" s="611"/>
      <c r="H688" s="612"/>
      <c r="I688" s="612"/>
      <c r="J688" s="613"/>
      <c r="K688" s="1646">
        <f t="shared" si="127"/>
      </c>
      <c r="L688" s="557"/>
    </row>
    <row r="689" spans="1:12" ht="31.5">
      <c r="A689" s="8">
        <v>400</v>
      </c>
      <c r="B689" s="1354"/>
      <c r="C689" s="1311">
        <v>4218</v>
      </c>
      <c r="D689" s="1312" t="s">
        <v>1226</v>
      </c>
      <c r="E689" s="687"/>
      <c r="F689" s="696">
        <f t="shared" si="129"/>
        <v>0</v>
      </c>
      <c r="G689" s="611"/>
      <c r="H689" s="612"/>
      <c r="I689" s="612"/>
      <c r="J689" s="613"/>
      <c r="K689" s="1646">
        <f t="shared" si="127"/>
      </c>
      <c r="L689" s="557"/>
    </row>
    <row r="690" spans="1:12" ht="15.75">
      <c r="A690" s="8">
        <v>401</v>
      </c>
      <c r="B690" s="1354"/>
      <c r="C690" s="1307">
        <v>4219</v>
      </c>
      <c r="D690" s="1339" t="s">
        <v>1227</v>
      </c>
      <c r="E690" s="691"/>
      <c r="F690" s="695">
        <f t="shared" si="129"/>
        <v>0</v>
      </c>
      <c r="G690" s="620"/>
      <c r="H690" s="621"/>
      <c r="I690" s="621"/>
      <c r="J690" s="622"/>
      <c r="K690" s="1646">
        <f t="shared" si="127"/>
      </c>
      <c r="L690" s="557"/>
    </row>
    <row r="691" spans="1:12" ht="15.75">
      <c r="A691" s="8">
        <v>402</v>
      </c>
      <c r="B691" s="1303">
        <v>4300</v>
      </c>
      <c r="C691" s="1766" t="s">
        <v>1228</v>
      </c>
      <c r="D691" s="1766"/>
      <c r="E691" s="1624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46">
        <f t="shared" si="127"/>
      </c>
      <c r="L691" s="557"/>
    </row>
    <row r="692" spans="1:12" ht="15.75">
      <c r="A692" s="19">
        <v>404</v>
      </c>
      <c r="B692" s="1354"/>
      <c r="C692" s="1305">
        <v>4301</v>
      </c>
      <c r="D692" s="1324" t="s">
        <v>1229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46">
        <f t="shared" si="127"/>
      </c>
      <c r="L692" s="557"/>
    </row>
    <row r="693" spans="1:12" ht="15.75">
      <c r="A693" s="19">
        <v>404</v>
      </c>
      <c r="B693" s="1354"/>
      <c r="C693" s="1311">
        <v>4302</v>
      </c>
      <c r="D693" s="1355" t="s">
        <v>1320</v>
      </c>
      <c r="E693" s="687"/>
      <c r="F693" s="696">
        <f t="shared" si="131"/>
        <v>0</v>
      </c>
      <c r="G693" s="611"/>
      <c r="H693" s="612"/>
      <c r="I693" s="612"/>
      <c r="J693" s="613"/>
      <c r="K693" s="1646">
        <f t="shared" si="127"/>
      </c>
      <c r="L693" s="557"/>
    </row>
    <row r="694" spans="1:12" ht="15.75">
      <c r="A694" s="9">
        <v>440</v>
      </c>
      <c r="B694" s="1354"/>
      <c r="C694" s="1307">
        <v>4309</v>
      </c>
      <c r="D694" s="1315" t="s">
        <v>1231</v>
      </c>
      <c r="E694" s="691"/>
      <c r="F694" s="695">
        <f t="shared" si="131"/>
        <v>0</v>
      </c>
      <c r="G694" s="620"/>
      <c r="H694" s="621"/>
      <c r="I694" s="621"/>
      <c r="J694" s="622"/>
      <c r="K694" s="1646">
        <f t="shared" si="127"/>
      </c>
      <c r="L694" s="557"/>
    </row>
    <row r="695" spans="1:12" ht="15.75">
      <c r="A695" s="9">
        <v>450</v>
      </c>
      <c r="B695" s="1303">
        <v>4400</v>
      </c>
      <c r="C695" s="1766" t="s">
        <v>1232</v>
      </c>
      <c r="D695" s="1766"/>
      <c r="E695" s="1624"/>
      <c r="F695" s="526">
        <f t="shared" si="131"/>
        <v>0</v>
      </c>
      <c r="G695" s="1418"/>
      <c r="H695" s="1419"/>
      <c r="I695" s="1419"/>
      <c r="J695" s="1420"/>
      <c r="K695" s="1646">
        <f t="shared" si="127"/>
      </c>
      <c r="L695" s="557"/>
    </row>
    <row r="696" spans="1:12" ht="15.75">
      <c r="A696" s="9">
        <v>495</v>
      </c>
      <c r="B696" s="1303">
        <v>4500</v>
      </c>
      <c r="C696" s="1766" t="s">
        <v>1295</v>
      </c>
      <c r="D696" s="1766"/>
      <c r="E696" s="1624"/>
      <c r="F696" s="526">
        <f t="shared" si="131"/>
        <v>0</v>
      </c>
      <c r="G696" s="1418"/>
      <c r="H696" s="1419"/>
      <c r="I696" s="1419"/>
      <c r="J696" s="1420"/>
      <c r="K696" s="1646">
        <f t="shared" si="127"/>
      </c>
      <c r="L696" s="557"/>
    </row>
    <row r="697" spans="1:12" ht="15.75">
      <c r="A697" s="10">
        <v>500</v>
      </c>
      <c r="B697" s="1303">
        <v>4600</v>
      </c>
      <c r="C697" s="1768" t="s">
        <v>1233</v>
      </c>
      <c r="D697" s="1769"/>
      <c r="E697" s="1624">
        <v>8100</v>
      </c>
      <c r="F697" s="526">
        <f t="shared" si="131"/>
        <v>6552</v>
      </c>
      <c r="G697" s="1418">
        <v>6552</v>
      </c>
      <c r="H697" s="1419"/>
      <c r="I697" s="1419"/>
      <c r="J697" s="1420"/>
      <c r="K697" s="1646">
        <f t="shared" si="127"/>
        <v>1</v>
      </c>
      <c r="L697" s="557"/>
    </row>
    <row r="698" spans="1:12" ht="15.75">
      <c r="A698" s="10">
        <v>505</v>
      </c>
      <c r="B698" s="1303">
        <v>4900</v>
      </c>
      <c r="C698" s="1766" t="s">
        <v>813</v>
      </c>
      <c r="D698" s="1766"/>
      <c r="E698" s="1624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46">
        <f t="shared" si="127"/>
      </c>
      <c r="L698" s="557"/>
    </row>
    <row r="699" spans="1:12" ht="15.75">
      <c r="A699" s="10">
        <v>510</v>
      </c>
      <c r="B699" s="1354"/>
      <c r="C699" s="1305">
        <v>4901</v>
      </c>
      <c r="D699" s="1356" t="s">
        <v>814</v>
      </c>
      <c r="E699" s="685"/>
      <c r="F699" s="694">
        <f>G699+H699+I699+J699</f>
        <v>0</v>
      </c>
      <c r="G699" s="608"/>
      <c r="H699" s="609"/>
      <c r="I699" s="609"/>
      <c r="J699" s="610"/>
      <c r="K699" s="1646">
        <f t="shared" si="127"/>
      </c>
      <c r="L699" s="557"/>
    </row>
    <row r="700" spans="1:12" ht="15.75">
      <c r="A700" s="10">
        <v>515</v>
      </c>
      <c r="B700" s="1354"/>
      <c r="C700" s="1307">
        <v>4902</v>
      </c>
      <c r="D700" s="1315" t="s">
        <v>815</v>
      </c>
      <c r="E700" s="691"/>
      <c r="F700" s="695">
        <f>G700+H700+I700+J700</f>
        <v>0</v>
      </c>
      <c r="G700" s="620"/>
      <c r="H700" s="621"/>
      <c r="I700" s="621"/>
      <c r="J700" s="622"/>
      <c r="K700" s="1646">
        <f t="shared" si="127"/>
      </c>
      <c r="L700" s="557"/>
    </row>
    <row r="701" spans="1:12" ht="15.75">
      <c r="A701" s="10">
        <v>520</v>
      </c>
      <c r="B701" s="1357">
        <v>5100</v>
      </c>
      <c r="C701" s="1767" t="s">
        <v>1234</v>
      </c>
      <c r="D701" s="1767"/>
      <c r="E701" s="1624"/>
      <c r="F701" s="526">
        <f>G701+H701+I701+J701</f>
        <v>0</v>
      </c>
      <c r="G701" s="1418"/>
      <c r="H701" s="1419"/>
      <c r="I701" s="1419"/>
      <c r="J701" s="1420"/>
      <c r="K701" s="1646">
        <f t="shared" si="127"/>
      </c>
      <c r="L701" s="557"/>
    </row>
    <row r="702" spans="1:12" ht="15.75">
      <c r="A702" s="10">
        <v>525</v>
      </c>
      <c r="B702" s="1357">
        <v>5200</v>
      </c>
      <c r="C702" s="1767" t="s">
        <v>1235</v>
      </c>
      <c r="D702" s="1767"/>
      <c r="E702" s="1624">
        <f aca="true" t="shared" si="133" ref="E702:J702">SUM(E703:E709)</f>
        <v>27000</v>
      </c>
      <c r="F702" s="526">
        <f t="shared" si="133"/>
        <v>4070</v>
      </c>
      <c r="G702" s="641">
        <f t="shared" si="133"/>
        <v>4070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46">
        <f t="shared" si="127"/>
        <v>1</v>
      </c>
      <c r="L702" s="557"/>
    </row>
    <row r="703" spans="1:12" ht="15.75">
      <c r="A703" s="9">
        <v>635</v>
      </c>
      <c r="B703" s="1358"/>
      <c r="C703" s="1359">
        <v>5201</v>
      </c>
      <c r="D703" s="1360" t="s">
        <v>1236</v>
      </c>
      <c r="E703" s="685">
        <v>27000</v>
      </c>
      <c r="F703" s="694">
        <f aca="true" t="shared" si="134" ref="F703:F709">G703+H703+I703+J703</f>
        <v>4070</v>
      </c>
      <c r="G703" s="608">
        <v>4070</v>
      </c>
      <c r="H703" s="609"/>
      <c r="I703" s="609"/>
      <c r="J703" s="610"/>
      <c r="K703" s="1646">
        <f t="shared" si="127"/>
        <v>1</v>
      </c>
      <c r="L703" s="557"/>
    </row>
    <row r="704" spans="1:12" ht="15.75">
      <c r="A704" s="10">
        <v>640</v>
      </c>
      <c r="B704" s="1358"/>
      <c r="C704" s="1361">
        <v>5202</v>
      </c>
      <c r="D704" s="1362" t="s">
        <v>1237</v>
      </c>
      <c r="E704" s="687"/>
      <c r="F704" s="696">
        <f t="shared" si="134"/>
        <v>0</v>
      </c>
      <c r="G704" s="611"/>
      <c r="H704" s="612"/>
      <c r="I704" s="612"/>
      <c r="J704" s="613"/>
      <c r="K704" s="1646">
        <f t="shared" si="127"/>
      </c>
      <c r="L704" s="557"/>
    </row>
    <row r="705" spans="1:12" ht="15.75">
      <c r="A705" s="10">
        <v>645</v>
      </c>
      <c r="B705" s="1358"/>
      <c r="C705" s="1361">
        <v>5203</v>
      </c>
      <c r="D705" s="1362" t="s">
        <v>280</v>
      </c>
      <c r="E705" s="687"/>
      <c r="F705" s="696">
        <f t="shared" si="134"/>
        <v>0</v>
      </c>
      <c r="G705" s="611"/>
      <c r="H705" s="612"/>
      <c r="I705" s="612"/>
      <c r="J705" s="613"/>
      <c r="K705" s="1646">
        <f t="shared" si="127"/>
      </c>
      <c r="L705" s="557"/>
    </row>
    <row r="706" spans="1:12" ht="15.75">
      <c r="A706" s="10">
        <v>650</v>
      </c>
      <c r="B706" s="1358"/>
      <c r="C706" s="1361">
        <v>5204</v>
      </c>
      <c r="D706" s="1362" t="s">
        <v>281</v>
      </c>
      <c r="E706" s="687"/>
      <c r="F706" s="696">
        <f t="shared" si="134"/>
        <v>0</v>
      </c>
      <c r="G706" s="611"/>
      <c r="H706" s="612"/>
      <c r="I706" s="612"/>
      <c r="J706" s="613"/>
      <c r="K706" s="1646">
        <f t="shared" si="127"/>
      </c>
      <c r="L706" s="557"/>
    </row>
    <row r="707" spans="1:12" ht="15.75">
      <c r="A707" s="9">
        <v>655</v>
      </c>
      <c r="B707" s="1358"/>
      <c r="C707" s="1361">
        <v>5205</v>
      </c>
      <c r="D707" s="1362" t="s">
        <v>282</v>
      </c>
      <c r="E707" s="687"/>
      <c r="F707" s="696">
        <f t="shared" si="134"/>
        <v>0</v>
      </c>
      <c r="G707" s="611"/>
      <c r="H707" s="612"/>
      <c r="I707" s="612"/>
      <c r="J707" s="613"/>
      <c r="K707" s="1646">
        <f t="shared" si="127"/>
      </c>
      <c r="L707" s="557"/>
    </row>
    <row r="708" spans="1:12" ht="15.75">
      <c r="A708" s="9">
        <v>665</v>
      </c>
      <c r="B708" s="1358"/>
      <c r="C708" s="1361">
        <v>5206</v>
      </c>
      <c r="D708" s="1362" t="s">
        <v>283</v>
      </c>
      <c r="E708" s="687"/>
      <c r="F708" s="696">
        <f t="shared" si="134"/>
        <v>0</v>
      </c>
      <c r="G708" s="611"/>
      <c r="H708" s="612"/>
      <c r="I708" s="612"/>
      <c r="J708" s="613"/>
      <c r="K708" s="1646">
        <f t="shared" si="127"/>
      </c>
      <c r="L708" s="557"/>
    </row>
    <row r="709" spans="1:12" ht="15.75">
      <c r="A709" s="9">
        <v>675</v>
      </c>
      <c r="B709" s="1358"/>
      <c r="C709" s="1363">
        <v>5219</v>
      </c>
      <c r="D709" s="1364" t="s">
        <v>284</v>
      </c>
      <c r="E709" s="691"/>
      <c r="F709" s="695">
        <f t="shared" si="134"/>
        <v>0</v>
      </c>
      <c r="G709" s="620"/>
      <c r="H709" s="621"/>
      <c r="I709" s="621"/>
      <c r="J709" s="622"/>
      <c r="K709" s="1646">
        <f t="shared" si="127"/>
      </c>
      <c r="L709" s="557"/>
    </row>
    <row r="710" spans="1:12" ht="15.75">
      <c r="A710" s="9">
        <v>685</v>
      </c>
      <c r="B710" s="1357">
        <v>5300</v>
      </c>
      <c r="C710" s="1767" t="s">
        <v>285</v>
      </c>
      <c r="D710" s="1767"/>
      <c r="E710" s="1624">
        <f aca="true" t="shared" si="135" ref="E710:J710">SUM(E711:E712)</f>
        <v>3000</v>
      </c>
      <c r="F710" s="526">
        <f t="shared" si="135"/>
        <v>2730</v>
      </c>
      <c r="G710" s="641">
        <f t="shared" si="135"/>
        <v>2730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46">
        <f t="shared" si="127"/>
        <v>1</v>
      </c>
      <c r="L710" s="557"/>
    </row>
    <row r="711" spans="1:12" ht="15.75">
      <c r="A711" s="10">
        <v>690</v>
      </c>
      <c r="B711" s="1358"/>
      <c r="C711" s="1359">
        <v>5301</v>
      </c>
      <c r="D711" s="1360" t="s">
        <v>1728</v>
      </c>
      <c r="E711" s="685">
        <v>3000</v>
      </c>
      <c r="F711" s="694">
        <f>G711+H711+I711+J711</f>
        <v>2730</v>
      </c>
      <c r="G711" s="608">
        <v>2730</v>
      </c>
      <c r="H711" s="609"/>
      <c r="I711" s="609"/>
      <c r="J711" s="610"/>
      <c r="K711" s="1646">
        <f t="shared" si="127"/>
        <v>1</v>
      </c>
      <c r="L711" s="557"/>
    </row>
    <row r="712" spans="1:12" ht="15.75">
      <c r="A712" s="10">
        <v>695</v>
      </c>
      <c r="B712" s="1358"/>
      <c r="C712" s="1363">
        <v>5309</v>
      </c>
      <c r="D712" s="1364" t="s">
        <v>286</v>
      </c>
      <c r="E712" s="691"/>
      <c r="F712" s="695">
        <f>G712+H712+I712+J712</f>
        <v>0</v>
      </c>
      <c r="G712" s="620"/>
      <c r="H712" s="621"/>
      <c r="I712" s="621"/>
      <c r="J712" s="622"/>
      <c r="K712" s="1646">
        <f t="shared" si="127"/>
      </c>
      <c r="L712" s="557"/>
    </row>
    <row r="713" spans="1:12" ht="15.75">
      <c r="A713" s="9">
        <v>700</v>
      </c>
      <c r="B713" s="1357">
        <v>5400</v>
      </c>
      <c r="C713" s="1767" t="s">
        <v>1251</v>
      </c>
      <c r="D713" s="1767"/>
      <c r="E713" s="1624"/>
      <c r="F713" s="526">
        <f>G713+H713+I713+J713</f>
        <v>0</v>
      </c>
      <c r="G713" s="1418"/>
      <c r="H713" s="1419"/>
      <c r="I713" s="1419"/>
      <c r="J713" s="1420"/>
      <c r="K713" s="1646">
        <f t="shared" si="127"/>
      </c>
      <c r="L713" s="557"/>
    </row>
    <row r="714" spans="1:12" ht="15.75">
      <c r="A714" s="9">
        <v>710</v>
      </c>
      <c r="B714" s="1303">
        <v>5500</v>
      </c>
      <c r="C714" s="1766" t="s">
        <v>1252</v>
      </c>
      <c r="D714" s="1766"/>
      <c r="E714" s="1624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46">
        <f t="shared" si="127"/>
      </c>
      <c r="L714" s="557"/>
    </row>
    <row r="715" spans="1:12" ht="15.75">
      <c r="A715" s="10">
        <v>715</v>
      </c>
      <c r="B715" s="1354"/>
      <c r="C715" s="1305">
        <v>5501</v>
      </c>
      <c r="D715" s="1324" t="s">
        <v>1253</v>
      </c>
      <c r="E715" s="685"/>
      <c r="F715" s="694">
        <f>G715+H715+I715+J715</f>
        <v>0</v>
      </c>
      <c r="G715" s="608"/>
      <c r="H715" s="609"/>
      <c r="I715" s="609"/>
      <c r="J715" s="610"/>
      <c r="K715" s="1646">
        <f t="shared" si="127"/>
      </c>
      <c r="L715" s="557"/>
    </row>
    <row r="716" spans="1:12" ht="15.75">
      <c r="A716" s="10">
        <v>720</v>
      </c>
      <c r="B716" s="1354"/>
      <c r="C716" s="1311">
        <v>5502</v>
      </c>
      <c r="D716" s="1312" t="s">
        <v>1254</v>
      </c>
      <c r="E716" s="687"/>
      <c r="F716" s="696">
        <f>G716+H716+I716+J716</f>
        <v>0</v>
      </c>
      <c r="G716" s="611"/>
      <c r="H716" s="612"/>
      <c r="I716" s="612"/>
      <c r="J716" s="613"/>
      <c r="K716" s="1646">
        <f t="shared" si="127"/>
      </c>
      <c r="L716" s="557"/>
    </row>
    <row r="717" spans="1:12" ht="15.75">
      <c r="A717" s="10">
        <v>725</v>
      </c>
      <c r="B717" s="1354"/>
      <c r="C717" s="1311">
        <v>5503</v>
      </c>
      <c r="D717" s="1355" t="s">
        <v>1255</v>
      </c>
      <c r="E717" s="687"/>
      <c r="F717" s="696">
        <f>G717+H717+I717+J717</f>
        <v>0</v>
      </c>
      <c r="G717" s="611"/>
      <c r="H717" s="612"/>
      <c r="I717" s="612"/>
      <c r="J717" s="613"/>
      <c r="K717" s="1646">
        <f t="shared" si="127"/>
      </c>
      <c r="L717" s="557"/>
    </row>
    <row r="718" spans="1:12" ht="15.75">
      <c r="A718" s="10">
        <v>730</v>
      </c>
      <c r="B718" s="1354"/>
      <c r="C718" s="1307">
        <v>5504</v>
      </c>
      <c r="D718" s="1335" t="s">
        <v>1256</v>
      </c>
      <c r="E718" s="691"/>
      <c r="F718" s="695">
        <f>G718+H718+I718+J718</f>
        <v>0</v>
      </c>
      <c r="G718" s="620"/>
      <c r="H718" s="621"/>
      <c r="I718" s="621"/>
      <c r="J718" s="622"/>
      <c r="K718" s="1646">
        <f t="shared" si="127"/>
      </c>
      <c r="L718" s="557"/>
    </row>
    <row r="719" spans="1:12" ht="15.75">
      <c r="A719" s="10">
        <v>735</v>
      </c>
      <c r="B719" s="1357">
        <v>5700</v>
      </c>
      <c r="C719" s="1753" t="s">
        <v>1798</v>
      </c>
      <c r="D719" s="1754"/>
      <c r="E719" s="1624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46">
        <f t="shared" si="127"/>
      </c>
      <c r="L719" s="557"/>
    </row>
    <row r="720" spans="1:12" ht="15.75">
      <c r="A720" s="10">
        <v>740</v>
      </c>
      <c r="B720" s="1358"/>
      <c r="C720" s="1359">
        <v>5701</v>
      </c>
      <c r="D720" s="1360" t="s">
        <v>1258</v>
      </c>
      <c r="E720" s="685"/>
      <c r="F720" s="694">
        <f>G720+H720+I720+J720</f>
        <v>0</v>
      </c>
      <c r="G720" s="608"/>
      <c r="H720" s="609"/>
      <c r="I720" s="609"/>
      <c r="J720" s="610"/>
      <c r="K720" s="1646">
        <f t="shared" si="127"/>
      </c>
      <c r="L720" s="557"/>
    </row>
    <row r="721" spans="1:12" ht="15.75">
      <c r="A721" s="10">
        <v>745</v>
      </c>
      <c r="B721" s="1358"/>
      <c r="C721" s="1365">
        <v>5702</v>
      </c>
      <c r="D721" s="1366" t="s">
        <v>1259</v>
      </c>
      <c r="E721" s="689"/>
      <c r="F721" s="697">
        <f>G721+H721+I721+J721</f>
        <v>0</v>
      </c>
      <c r="G721" s="675"/>
      <c r="H721" s="676"/>
      <c r="I721" s="676"/>
      <c r="J721" s="677"/>
      <c r="K721" s="1646">
        <f t="shared" si="127"/>
      </c>
      <c r="L721" s="557"/>
    </row>
    <row r="722" spans="1:12" ht="15.75">
      <c r="A722" s="9">
        <v>750</v>
      </c>
      <c r="B722" s="1310"/>
      <c r="C722" s="1367">
        <v>4071</v>
      </c>
      <c r="D722" s="1368" t="s">
        <v>1260</v>
      </c>
      <c r="E722" s="1629"/>
      <c r="F722" s="707">
        <f>G722+H722+I722+J722</f>
        <v>0</v>
      </c>
      <c r="G722" s="815"/>
      <c r="H722" s="1421"/>
      <c r="I722" s="1421"/>
      <c r="J722" s="1422"/>
      <c r="K722" s="1646">
        <f t="shared" si="127"/>
      </c>
      <c r="L722" s="557"/>
    </row>
    <row r="723" spans="1:12" ht="36" customHeight="1">
      <c r="A723" s="10">
        <v>755</v>
      </c>
      <c r="B723" s="1369"/>
      <c r="C723" s="1370"/>
      <c r="D723" s="1371"/>
      <c r="E723" s="1648"/>
      <c r="F723" s="832"/>
      <c r="G723" s="832"/>
      <c r="H723" s="832"/>
      <c r="I723" s="832"/>
      <c r="J723" s="833"/>
      <c r="K723" s="1646">
        <f t="shared" si="127"/>
      </c>
      <c r="L723" s="557"/>
    </row>
    <row r="724" spans="1:12" ht="15.75">
      <c r="A724" s="10">
        <v>760</v>
      </c>
      <c r="B724" s="1372">
        <v>98</v>
      </c>
      <c r="C724" s="1755" t="s">
        <v>1261</v>
      </c>
      <c r="D724" s="1756"/>
      <c r="E724" s="1630"/>
      <c r="F724" s="846">
        <f>G724+H724+I724+J724</f>
        <v>0</v>
      </c>
      <c r="G724" s="839">
        <v>0</v>
      </c>
      <c r="H724" s="840">
        <v>0</v>
      </c>
      <c r="I724" s="840">
        <v>0</v>
      </c>
      <c r="J724" s="841">
        <v>0</v>
      </c>
      <c r="K724" s="1646">
        <f t="shared" si="127"/>
      </c>
      <c r="L724" s="557"/>
    </row>
    <row r="725" spans="1:12" ht="15.75">
      <c r="A725" s="9">
        <v>765</v>
      </c>
      <c r="B725" s="1373"/>
      <c r="C725" s="1374"/>
      <c r="D725" s="1375"/>
      <c r="E725" s="439"/>
      <c r="F725" s="439"/>
      <c r="G725" s="439"/>
      <c r="H725" s="439"/>
      <c r="I725" s="439"/>
      <c r="J725" s="440"/>
      <c r="K725" s="1646">
        <f t="shared" si="127"/>
      </c>
      <c r="L725" s="557"/>
    </row>
    <row r="726" spans="1:12" ht="15.75">
      <c r="A726" s="9">
        <v>775</v>
      </c>
      <c r="B726" s="1376"/>
      <c r="C726" s="1226"/>
      <c r="D726" s="1371"/>
      <c r="E726" s="441"/>
      <c r="F726" s="441"/>
      <c r="G726" s="441"/>
      <c r="H726" s="441"/>
      <c r="I726" s="441"/>
      <c r="J726" s="442"/>
      <c r="K726" s="1646">
        <f t="shared" si="127"/>
      </c>
      <c r="L726" s="557"/>
    </row>
    <row r="727" spans="1:12" ht="15.75">
      <c r="A727" s="10">
        <v>780</v>
      </c>
      <c r="B727" s="1377"/>
      <c r="C727" s="1378"/>
      <c r="D727" s="1371"/>
      <c r="E727" s="441"/>
      <c r="F727" s="441"/>
      <c r="G727" s="441"/>
      <c r="H727" s="441"/>
      <c r="I727" s="441"/>
      <c r="J727" s="442"/>
      <c r="K727" s="1646">
        <f t="shared" si="127"/>
      </c>
      <c r="L727" s="557"/>
    </row>
    <row r="728" spans="1:12" ht="16.5" thickBot="1">
      <c r="A728" s="10">
        <v>785</v>
      </c>
      <c r="B728" s="1379"/>
      <c r="C728" s="1379" t="s">
        <v>666</v>
      </c>
      <c r="D728" s="1380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2347000</v>
      </c>
      <c r="F728" s="540">
        <f t="shared" si="138"/>
        <v>1181210</v>
      </c>
      <c r="G728" s="829">
        <f t="shared" si="138"/>
        <v>959042</v>
      </c>
      <c r="H728" s="830">
        <f t="shared" si="138"/>
        <v>0</v>
      </c>
      <c r="I728" s="830">
        <f t="shared" si="138"/>
        <v>16098</v>
      </c>
      <c r="J728" s="831">
        <f t="shared" si="138"/>
        <v>206070</v>
      </c>
      <c r="K728" s="1646">
        <f t="shared" si="127"/>
        <v>1</v>
      </c>
      <c r="L728" s="1638" t="str">
        <f>LEFT(C613,1)</f>
        <v>1</v>
      </c>
    </row>
    <row r="729" spans="1:12" ht="16.5" thickTop="1">
      <c r="A729" s="10">
        <v>790</v>
      </c>
      <c r="B729" s="1381"/>
      <c r="C729" s="1382"/>
      <c r="D729" s="1229"/>
      <c r="E729" s="847"/>
      <c r="F729" s="847"/>
      <c r="G729" s="847"/>
      <c r="H729" s="847"/>
      <c r="I729" s="847"/>
      <c r="J729" s="847"/>
      <c r="K729" s="4">
        <f>K728</f>
        <v>1</v>
      </c>
      <c r="L729" s="556"/>
    </row>
    <row r="730" spans="1:12" ht="15">
      <c r="A730" s="10">
        <v>795</v>
      </c>
      <c r="B730" s="1291"/>
      <c r="C730" s="1383"/>
      <c r="D730" s="1384"/>
      <c r="E730" s="848"/>
      <c r="F730" s="848"/>
      <c r="G730" s="848"/>
      <c r="H730" s="848"/>
      <c r="I730" s="848"/>
      <c r="J730" s="848"/>
      <c r="K730" s="4">
        <f>K728</f>
        <v>1</v>
      </c>
      <c r="L730" s="556"/>
    </row>
    <row r="731" spans="1:12" ht="15">
      <c r="A731" s="9">
        <v>805</v>
      </c>
      <c r="B731" s="847"/>
      <c r="C731" s="1226"/>
      <c r="D731" s="1254"/>
      <c r="E731" s="848"/>
      <c r="F731" s="848"/>
      <c r="G731" s="848"/>
      <c r="H731" s="848"/>
      <c r="I731" s="848"/>
      <c r="J731" s="848"/>
      <c r="K731" s="4">
        <f>K728</f>
        <v>1</v>
      </c>
      <c r="L731" s="556"/>
    </row>
    <row r="732" spans="1:12" ht="15">
      <c r="A732" s="10">
        <v>810</v>
      </c>
      <c r="B732" s="1757" t="str">
        <f>$B$7</f>
        <v>ОТЧЕТНИ ДАННИ ПО ЕБК ЗА ИЗПЪЛНЕНИЕТО НА БЮДЖЕТА</v>
      </c>
      <c r="C732" s="1758"/>
      <c r="D732" s="1758"/>
      <c r="E732" s="848"/>
      <c r="F732" s="848"/>
      <c r="G732" s="848"/>
      <c r="H732" s="848"/>
      <c r="I732" s="848"/>
      <c r="J732" s="848"/>
      <c r="K732" s="4">
        <f>K728</f>
        <v>1</v>
      </c>
      <c r="L732" s="556"/>
    </row>
    <row r="733" spans="1:12" ht="15.75">
      <c r="A733" s="10">
        <v>815</v>
      </c>
      <c r="B733" s="847"/>
      <c r="C733" s="1226"/>
      <c r="D733" s="1254"/>
      <c r="E733" s="1255" t="s">
        <v>1011</v>
      </c>
      <c r="F733" s="1255" t="s">
        <v>878</v>
      </c>
      <c r="G733" s="848"/>
      <c r="H733" s="848"/>
      <c r="I733" s="848"/>
      <c r="J733" s="848"/>
      <c r="K733" s="4">
        <f>K728</f>
        <v>1</v>
      </c>
      <c r="L733" s="556"/>
    </row>
    <row r="734" spans="1:12" ht="18">
      <c r="A734" s="14">
        <v>525</v>
      </c>
      <c r="B734" s="1759">
        <f>$B$9</f>
        <v>0</v>
      </c>
      <c r="C734" s="1760"/>
      <c r="D734" s="1761"/>
      <c r="E734" s="1165">
        <f>$E$9</f>
        <v>42005</v>
      </c>
      <c r="F734" s="1259">
        <f>$F$9</f>
        <v>42185</v>
      </c>
      <c r="G734" s="848"/>
      <c r="H734" s="848"/>
      <c r="I734" s="848"/>
      <c r="J734" s="848"/>
      <c r="K734" s="4">
        <f>K728</f>
        <v>1</v>
      </c>
      <c r="L734" s="556"/>
    </row>
    <row r="735" spans="1:12" ht="15">
      <c r="A735" s="9">
        <v>820</v>
      </c>
      <c r="B735" s="1260" t="str">
        <f>$B$10</f>
        <v>                                                            (наименование на разпоредителя с бюджет)</v>
      </c>
      <c r="C735" s="847"/>
      <c r="D735" s="1229"/>
      <c r="E735" s="1261"/>
      <c r="F735" s="1261"/>
      <c r="G735" s="848"/>
      <c r="H735" s="848"/>
      <c r="I735" s="848"/>
      <c r="J735" s="848"/>
      <c r="K735" s="4">
        <f>K728</f>
        <v>1</v>
      </c>
      <c r="L735" s="556"/>
    </row>
    <row r="736" spans="1:12" ht="15">
      <c r="A736" s="10">
        <v>821</v>
      </c>
      <c r="B736" s="1260"/>
      <c r="C736" s="847"/>
      <c r="D736" s="1229"/>
      <c r="E736" s="1260"/>
      <c r="F736" s="847"/>
      <c r="G736" s="848"/>
      <c r="H736" s="848"/>
      <c r="I736" s="848"/>
      <c r="J736" s="848"/>
      <c r="K736" s="4">
        <f>K728</f>
        <v>1</v>
      </c>
      <c r="L736" s="556"/>
    </row>
    <row r="737" spans="1:12" ht="18">
      <c r="A737" s="10">
        <v>822</v>
      </c>
      <c r="B737" s="1762" t="str">
        <f>$B$12</f>
        <v>Омбудсман</v>
      </c>
      <c r="C737" s="1763"/>
      <c r="D737" s="1764"/>
      <c r="E737" s="1262" t="s">
        <v>1777</v>
      </c>
      <c r="F737" s="1385" t="str">
        <f>$F$12</f>
        <v>4000</v>
      </c>
      <c r="G737" s="848"/>
      <c r="H737" s="848"/>
      <c r="I737" s="848"/>
      <c r="J737" s="848"/>
      <c r="K737" s="4">
        <f>K728</f>
        <v>1</v>
      </c>
      <c r="L737" s="556"/>
    </row>
    <row r="738" spans="1:12" ht="15.75">
      <c r="A738" s="10">
        <v>823</v>
      </c>
      <c r="B738" s="1265" t="str">
        <f>$B$13</f>
        <v>                                             (наименование на първостепенния разпоредител с бюджет)</v>
      </c>
      <c r="C738" s="847"/>
      <c r="D738" s="1229"/>
      <c r="E738" s="1266"/>
      <c r="F738" s="1267"/>
      <c r="G738" s="848"/>
      <c r="H738" s="848"/>
      <c r="I738" s="848"/>
      <c r="J738" s="848"/>
      <c r="K738" s="4">
        <f>K728</f>
        <v>1</v>
      </c>
      <c r="L738" s="556"/>
    </row>
    <row r="739" spans="1:12" ht="18">
      <c r="A739" s="10">
        <v>825</v>
      </c>
      <c r="B739" s="1386"/>
      <c r="C739" s="1386"/>
      <c r="D739" s="1387" t="s">
        <v>1897</v>
      </c>
      <c r="E739" s="1388">
        <f>$E$15</f>
        <v>0</v>
      </c>
      <c r="F739" s="1389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61"/>
      <c r="C740" s="1226"/>
      <c r="D740" s="1390" t="s">
        <v>1321</v>
      </c>
      <c r="E740" s="848"/>
      <c r="F740" s="1391" t="s">
        <v>1014</v>
      </c>
      <c r="G740" s="1391"/>
      <c r="H740" s="441"/>
      <c r="I740" s="1391"/>
      <c r="J740" s="441"/>
      <c r="K740" s="4">
        <f>K728</f>
        <v>1</v>
      </c>
      <c r="L740" s="556"/>
    </row>
    <row r="741" spans="1:12" ht="15.75">
      <c r="A741" s="10"/>
      <c r="B741" s="1392" t="s">
        <v>1263</v>
      </c>
      <c r="C741" s="1393" t="s">
        <v>1264</v>
      </c>
      <c r="D741" s="1394" t="s">
        <v>1265</v>
      </c>
      <c r="E741" s="1395" t="s">
        <v>1266</v>
      </c>
      <c r="F741" s="1396" t="s">
        <v>1267</v>
      </c>
      <c r="G741" s="849"/>
      <c r="H741" s="849"/>
      <c r="I741" s="849"/>
      <c r="J741" s="849"/>
      <c r="K741" s="4">
        <f>K728</f>
        <v>1</v>
      </c>
      <c r="L741" s="556"/>
    </row>
    <row r="742" spans="1:12" ht="15.75">
      <c r="A742" s="10"/>
      <c r="B742" s="1397"/>
      <c r="C742" s="1398" t="s">
        <v>1268</v>
      </c>
      <c r="D742" s="1399" t="s">
        <v>1269</v>
      </c>
      <c r="E742" s="1423">
        <v>61</v>
      </c>
      <c r="F742" s="1424">
        <v>49</v>
      </c>
      <c r="G742" s="849"/>
      <c r="H742" s="849"/>
      <c r="I742" s="849"/>
      <c r="J742" s="849"/>
      <c r="K742" s="213">
        <f aca="true" t="shared" si="139" ref="K742:K763">(IF($E742&lt;&gt;0,$K$2,IF($F742&lt;&gt;0,$K$2,"")))</f>
        <v>1</v>
      </c>
      <c r="L742" s="556"/>
    </row>
    <row r="743" spans="1:12" ht="15.75">
      <c r="A743" s="10"/>
      <c r="B743" s="1400"/>
      <c r="C743" s="1401" t="s">
        <v>1270</v>
      </c>
      <c r="D743" s="1402" t="s">
        <v>1271</v>
      </c>
      <c r="E743" s="1425">
        <v>61</v>
      </c>
      <c r="F743" s="1426">
        <v>49</v>
      </c>
      <c r="G743" s="849"/>
      <c r="H743" s="849"/>
      <c r="I743" s="849"/>
      <c r="J743" s="849"/>
      <c r="K743" s="213">
        <f t="shared" si="139"/>
        <v>1</v>
      </c>
      <c r="L743" s="556"/>
    </row>
    <row r="744" spans="1:12" ht="15.75">
      <c r="A744" s="10"/>
      <c r="B744" s="1403"/>
      <c r="C744" s="1404" t="s">
        <v>1272</v>
      </c>
      <c r="D744" s="1405" t="s">
        <v>1273</v>
      </c>
      <c r="E744" s="1427"/>
      <c r="F744" s="1428"/>
      <c r="G744" s="849"/>
      <c r="H744" s="849"/>
      <c r="I744" s="849"/>
      <c r="J744" s="849"/>
      <c r="K744" s="213">
        <f t="shared" si="139"/>
      </c>
      <c r="L744" s="556"/>
    </row>
    <row r="745" spans="1:12" ht="15.75">
      <c r="A745" s="10"/>
      <c r="B745" s="1397"/>
      <c r="C745" s="1398" t="s">
        <v>1274</v>
      </c>
      <c r="D745" s="1399" t="s">
        <v>1275</v>
      </c>
      <c r="E745" s="1429">
        <v>61</v>
      </c>
      <c r="F745" s="1430">
        <v>50</v>
      </c>
      <c r="G745" s="849"/>
      <c r="H745" s="849"/>
      <c r="I745" s="849"/>
      <c r="J745" s="849"/>
      <c r="K745" s="213">
        <f t="shared" si="139"/>
        <v>1</v>
      </c>
      <c r="L745" s="556"/>
    </row>
    <row r="746" spans="1:12" ht="15.75">
      <c r="A746" s="10"/>
      <c r="B746" s="1400"/>
      <c r="C746" s="1401" t="s">
        <v>1276</v>
      </c>
      <c r="D746" s="1402" t="s">
        <v>1271</v>
      </c>
      <c r="E746" s="1425">
        <v>61</v>
      </c>
      <c r="F746" s="1426">
        <v>50</v>
      </c>
      <c r="G746" s="849"/>
      <c r="H746" s="849"/>
      <c r="I746" s="849"/>
      <c r="J746" s="849"/>
      <c r="K746" s="213">
        <f t="shared" si="139"/>
        <v>1</v>
      </c>
      <c r="L746" s="556"/>
    </row>
    <row r="747" spans="1:12" ht="15.75">
      <c r="A747" s="10"/>
      <c r="B747" s="1406"/>
      <c r="C747" s="1407" t="s">
        <v>1277</v>
      </c>
      <c r="D747" s="1408" t="s">
        <v>1278</v>
      </c>
      <c r="E747" s="1431"/>
      <c r="F747" s="1432"/>
      <c r="G747" s="849"/>
      <c r="H747" s="849"/>
      <c r="I747" s="849"/>
      <c r="J747" s="849"/>
      <c r="K747" s="213">
        <f t="shared" si="139"/>
      </c>
      <c r="L747" s="556"/>
    </row>
    <row r="748" spans="1:12" ht="15.75">
      <c r="A748" s="10"/>
      <c r="B748" s="1397"/>
      <c r="C748" s="1398" t="s">
        <v>1279</v>
      </c>
      <c r="D748" s="1399" t="s">
        <v>1280</v>
      </c>
      <c r="E748" s="1433"/>
      <c r="F748" s="1434"/>
      <c r="G748" s="849"/>
      <c r="H748" s="849"/>
      <c r="I748" s="849"/>
      <c r="J748" s="849"/>
      <c r="K748" s="213">
        <f t="shared" si="139"/>
      </c>
      <c r="L748" s="556"/>
    </row>
    <row r="749" spans="1:12" ht="15.75">
      <c r="A749" s="10"/>
      <c r="B749" s="1400"/>
      <c r="C749" s="1409" t="s">
        <v>1281</v>
      </c>
      <c r="D749" s="1410" t="s">
        <v>1282</v>
      </c>
      <c r="E749" s="1435"/>
      <c r="F749" s="1436"/>
      <c r="G749" s="849"/>
      <c r="H749" s="849"/>
      <c r="I749" s="849"/>
      <c r="J749" s="849"/>
      <c r="K749" s="213">
        <f t="shared" si="139"/>
      </c>
      <c r="L749" s="556"/>
    </row>
    <row r="750" spans="1:12" ht="15.75">
      <c r="A750" s="10"/>
      <c r="B750" s="1406"/>
      <c r="C750" s="1404" t="s">
        <v>1283</v>
      </c>
      <c r="D750" s="1405" t="s">
        <v>1284</v>
      </c>
      <c r="E750" s="1437"/>
      <c r="F750" s="1438"/>
      <c r="G750" s="849"/>
      <c r="H750" s="849"/>
      <c r="I750" s="849"/>
      <c r="J750" s="849"/>
      <c r="K750" s="213">
        <f t="shared" si="139"/>
      </c>
      <c r="L750" s="556"/>
    </row>
    <row r="751" spans="1:12" ht="15.75">
      <c r="A751" s="10"/>
      <c r="B751" s="1397"/>
      <c r="C751" s="1398" t="s">
        <v>1285</v>
      </c>
      <c r="D751" s="1399" t="s">
        <v>1286</v>
      </c>
      <c r="E751" s="1429"/>
      <c r="F751" s="1430">
        <v>3</v>
      </c>
      <c r="G751" s="849"/>
      <c r="H751" s="849"/>
      <c r="I751" s="849"/>
      <c r="J751" s="849"/>
      <c r="K751" s="213">
        <f t="shared" si="139"/>
        <v>1</v>
      </c>
      <c r="L751" s="556"/>
    </row>
    <row r="752" spans="1:12" ht="15.75">
      <c r="A752" s="10"/>
      <c r="B752" s="1400"/>
      <c r="C752" s="1409" t="s">
        <v>1287</v>
      </c>
      <c r="D752" s="1410" t="s">
        <v>1288</v>
      </c>
      <c r="E752" s="1439"/>
      <c r="F752" s="1440">
        <v>3</v>
      </c>
      <c r="G752" s="849"/>
      <c r="H752" s="849"/>
      <c r="I752" s="849"/>
      <c r="J752" s="849"/>
      <c r="K752" s="213">
        <f t="shared" si="139"/>
        <v>1</v>
      </c>
      <c r="L752" s="556"/>
    </row>
    <row r="753" spans="1:12" ht="15.75">
      <c r="A753" s="10"/>
      <c r="B753" s="1406"/>
      <c r="C753" s="1404" t="s">
        <v>1289</v>
      </c>
      <c r="D753" s="1405" t="s">
        <v>1290</v>
      </c>
      <c r="E753" s="1427"/>
      <c r="F753" s="1428"/>
      <c r="G753" s="849"/>
      <c r="H753" s="849"/>
      <c r="I753" s="849"/>
      <c r="J753" s="849"/>
      <c r="K753" s="213">
        <f t="shared" si="139"/>
      </c>
      <c r="L753" s="556"/>
    </row>
    <row r="754" spans="1:12" ht="15.75">
      <c r="A754" s="12"/>
      <c r="B754" s="1397"/>
      <c r="C754" s="1398" t="s">
        <v>1291</v>
      </c>
      <c r="D754" s="1399" t="s">
        <v>362</v>
      </c>
      <c r="E754" s="1429"/>
      <c r="F754" s="1430"/>
      <c r="G754" s="849"/>
      <c r="H754" s="849"/>
      <c r="I754" s="849"/>
      <c r="J754" s="849"/>
      <c r="K754" s="213">
        <f t="shared" si="139"/>
      </c>
      <c r="L754" s="556"/>
    </row>
    <row r="755" spans="1:12" ht="31.5">
      <c r="A755" s="12">
        <v>905</v>
      </c>
      <c r="B755" s="1397"/>
      <c r="C755" s="1398" t="s">
        <v>363</v>
      </c>
      <c r="D755" s="1399" t="s">
        <v>11</v>
      </c>
      <c r="E755" s="1441"/>
      <c r="F755" s="1442"/>
      <c r="G755" s="849"/>
      <c r="H755" s="849"/>
      <c r="I755" s="849"/>
      <c r="J755" s="849"/>
      <c r="K755" s="213">
        <f t="shared" si="139"/>
      </c>
      <c r="L755" s="556"/>
    </row>
    <row r="756" spans="1:12" ht="15.75">
      <c r="A756" s="12">
        <v>906</v>
      </c>
      <c r="B756" s="1397"/>
      <c r="C756" s="1398" t="s">
        <v>364</v>
      </c>
      <c r="D756" s="1399" t="s">
        <v>9</v>
      </c>
      <c r="E756" s="1429"/>
      <c r="F756" s="1430"/>
      <c r="G756" s="849"/>
      <c r="H756" s="849"/>
      <c r="I756" s="849"/>
      <c r="J756" s="849"/>
      <c r="K756" s="213">
        <f t="shared" si="139"/>
      </c>
      <c r="L756" s="556"/>
    </row>
    <row r="757" spans="1:12" ht="31.5">
      <c r="A757" s="12">
        <v>907</v>
      </c>
      <c r="B757" s="1397"/>
      <c r="C757" s="1398" t="s">
        <v>365</v>
      </c>
      <c r="D757" s="1399" t="s">
        <v>10</v>
      </c>
      <c r="E757" s="1429"/>
      <c r="F757" s="1430"/>
      <c r="G757" s="849"/>
      <c r="H757" s="849"/>
      <c r="I757" s="849"/>
      <c r="J757" s="849"/>
      <c r="K757" s="213">
        <f t="shared" si="139"/>
      </c>
      <c r="L757" s="556"/>
    </row>
    <row r="758" spans="1:12" ht="31.5">
      <c r="A758" s="12">
        <v>910</v>
      </c>
      <c r="B758" s="1397"/>
      <c r="C758" s="1398" t="s">
        <v>366</v>
      </c>
      <c r="D758" s="1399" t="s">
        <v>367</v>
      </c>
      <c r="E758" s="1429"/>
      <c r="F758" s="1430"/>
      <c r="G758" s="849"/>
      <c r="H758" s="849"/>
      <c r="I758" s="849"/>
      <c r="J758" s="849"/>
      <c r="K758" s="213">
        <f t="shared" si="139"/>
      </c>
      <c r="L758" s="556"/>
    </row>
    <row r="759" spans="1:12" ht="15.75">
      <c r="A759" s="12">
        <v>911</v>
      </c>
      <c r="B759" s="1397"/>
      <c r="C759" s="1398" t="s">
        <v>368</v>
      </c>
      <c r="D759" s="1399" t="s">
        <v>369</v>
      </c>
      <c r="E759" s="1429"/>
      <c r="F759" s="1430"/>
      <c r="G759" s="849"/>
      <c r="H759" s="849"/>
      <c r="I759" s="849"/>
      <c r="J759" s="849"/>
      <c r="K759" s="213">
        <f t="shared" si="139"/>
      </c>
      <c r="L759" s="556"/>
    </row>
    <row r="760" spans="1:12" ht="15.75">
      <c r="A760" s="12">
        <v>912</v>
      </c>
      <c r="B760" s="1397"/>
      <c r="C760" s="1398" t="s">
        <v>370</v>
      </c>
      <c r="D760" s="1399" t="s">
        <v>371</v>
      </c>
      <c r="E760" s="1429"/>
      <c r="F760" s="1430"/>
      <c r="G760" s="849"/>
      <c r="H760" s="849"/>
      <c r="I760" s="849"/>
      <c r="J760" s="849"/>
      <c r="K760" s="213">
        <f t="shared" si="139"/>
      </c>
      <c r="L760" s="556"/>
    </row>
    <row r="761" spans="1:12" ht="15.75">
      <c r="A761" s="12">
        <v>920</v>
      </c>
      <c r="B761" s="1397"/>
      <c r="C761" s="1398" t="s">
        <v>372</v>
      </c>
      <c r="D761" s="1399" t="s">
        <v>373</v>
      </c>
      <c r="E761" s="1429"/>
      <c r="F761" s="1430"/>
      <c r="G761" s="849"/>
      <c r="H761" s="849"/>
      <c r="I761" s="849"/>
      <c r="J761" s="849"/>
      <c r="K761" s="213">
        <f t="shared" si="139"/>
      </c>
      <c r="L761" s="556"/>
    </row>
    <row r="762" spans="1:12" ht="15.75">
      <c r="A762" s="12">
        <v>921</v>
      </c>
      <c r="B762" s="1397"/>
      <c r="C762" s="1398" t="s">
        <v>374</v>
      </c>
      <c r="D762" s="1399" t="s">
        <v>375</v>
      </c>
      <c r="E762" s="1429"/>
      <c r="F762" s="1430"/>
      <c r="G762" s="849"/>
      <c r="H762" s="849"/>
      <c r="I762" s="849"/>
      <c r="J762" s="849"/>
      <c r="K762" s="213">
        <f t="shared" si="139"/>
      </c>
      <c r="L762" s="556"/>
    </row>
    <row r="763" spans="1:12" ht="16.5" thickBot="1">
      <c r="A763" s="12">
        <v>922</v>
      </c>
      <c r="B763" s="1411"/>
      <c r="C763" s="1412" t="s">
        <v>376</v>
      </c>
      <c r="D763" s="1413" t="s">
        <v>377</v>
      </c>
      <c r="E763" s="1443"/>
      <c r="F763" s="1444"/>
      <c r="G763" s="849"/>
      <c r="H763" s="849"/>
      <c r="I763" s="849"/>
      <c r="J763" s="849"/>
      <c r="K763" s="213">
        <f t="shared" si="139"/>
      </c>
      <c r="L763" s="556"/>
    </row>
    <row r="764" spans="1:12" ht="16.5" thickTop="1">
      <c r="A764" s="12">
        <v>930</v>
      </c>
      <c r="B764" s="1414" t="s">
        <v>876</v>
      </c>
      <c r="C764" s="1415"/>
      <c r="D764" s="1416"/>
      <c r="E764" s="849"/>
      <c r="F764" s="849"/>
      <c r="G764" s="849"/>
      <c r="H764" s="849"/>
      <c r="I764" s="849"/>
      <c r="J764" s="849"/>
      <c r="K764" s="4">
        <f>K728</f>
        <v>1</v>
      </c>
      <c r="L764" s="556"/>
    </row>
    <row r="765" spans="1:12" ht="15">
      <c r="A765" s="12">
        <v>931</v>
      </c>
      <c r="B765" s="1765" t="s">
        <v>378</v>
      </c>
      <c r="C765" s="1765"/>
      <c r="D765" s="1765"/>
      <c r="E765" s="849"/>
      <c r="F765" s="849"/>
      <c r="G765" s="849"/>
      <c r="H765" s="849"/>
      <c r="I765" s="849"/>
      <c r="J765" s="849"/>
      <c r="K765" s="4">
        <f>K728</f>
        <v>1</v>
      </c>
      <c r="L765" s="556"/>
    </row>
    <row r="766" spans="1:12" ht="15">
      <c r="A766" s="12">
        <v>932</v>
      </c>
      <c r="B766" s="29"/>
      <c r="C766" s="29"/>
      <c r="D766" s="1417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spans="1:12" ht="15">
      <c r="A767" s="11">
        <v>935</v>
      </c>
      <c r="B767" s="1228"/>
      <c r="C767" s="1228"/>
      <c r="D767" s="1249"/>
      <c r="E767" s="16"/>
      <c r="F767" s="16"/>
      <c r="G767" s="16"/>
      <c r="H767" s="16"/>
      <c r="I767" s="16"/>
      <c r="J767" s="16"/>
      <c r="K767" s="1649">
        <f>(IF($E897&lt;&gt;0,$K$2,IF($F897&lt;&gt;0,$K$2,IF($G897&lt;&gt;0,$K$2,IF($H897&lt;&gt;0,$K$2,IF($I897&lt;&gt;0,$K$2,IF($J897&lt;&gt;0,$K$2,"")))))))</f>
        <v>1</v>
      </c>
      <c r="L767" s="556"/>
    </row>
    <row r="768" spans="2:12" ht="15">
      <c r="B768" s="1228"/>
      <c r="C768" s="1250"/>
      <c r="D768" s="1251"/>
      <c r="E768" s="16"/>
      <c r="F768" s="16"/>
      <c r="G768" s="16"/>
      <c r="H768" s="16"/>
      <c r="I768" s="16"/>
      <c r="J768" s="16"/>
      <c r="K768" s="1649">
        <f>(IF($E897&lt;&gt;0,$K$2,IF($F897&lt;&gt;0,$K$2,IF($G897&lt;&gt;0,$K$2,IF($H897&lt;&gt;0,$K$2,IF($I897&lt;&gt;0,$K$2,IF($J897&lt;&gt;0,$K$2,"")))))))</f>
        <v>1</v>
      </c>
      <c r="L768" s="556"/>
    </row>
    <row r="769" spans="2:12" ht="36" customHeight="1">
      <c r="B769" s="1757" t="str">
        <f>$B$7</f>
        <v>ОТЧЕТНИ ДАННИ ПО ЕБК ЗА ИЗПЪЛНЕНИЕТО НА БЮДЖЕТА</v>
      </c>
      <c r="C769" s="1758"/>
      <c r="D769" s="1758"/>
      <c r="E769" s="1252"/>
      <c r="F769" s="1252"/>
      <c r="G769" s="1253"/>
      <c r="H769" s="1253"/>
      <c r="I769" s="1253"/>
      <c r="J769" s="1253"/>
      <c r="K769" s="1649">
        <f>(IF($E897&lt;&gt;0,$K$2,IF($F897&lt;&gt;0,$K$2,IF($G897&lt;&gt;0,$K$2,IF($H897&lt;&gt;0,$K$2,IF($I897&lt;&gt;0,$K$2,IF($J897&lt;&gt;0,$K$2,"")))))))</f>
        <v>1</v>
      </c>
      <c r="L769" s="556"/>
    </row>
    <row r="770" spans="2:12" ht="15.75">
      <c r="B770" s="847"/>
      <c r="C770" s="1226"/>
      <c r="D770" s="1254"/>
      <c r="E770" s="1255" t="s">
        <v>1011</v>
      </c>
      <c r="F770" s="1255" t="s">
        <v>878</v>
      </c>
      <c r="G770" s="848"/>
      <c r="H770" s="1256" t="s">
        <v>1900</v>
      </c>
      <c r="I770" s="1257"/>
      <c r="J770" s="1258"/>
      <c r="K770" s="1649">
        <f>(IF($E897&lt;&gt;0,$K$2,IF($F897&lt;&gt;0,$K$2,IF($G897&lt;&gt;0,$K$2,IF($H897&lt;&gt;0,$K$2,IF($I897&lt;&gt;0,$K$2,IF($J897&lt;&gt;0,$K$2,"")))))))</f>
        <v>1</v>
      </c>
      <c r="L770" s="556"/>
    </row>
    <row r="771" spans="2:12" ht="18">
      <c r="B771" s="1759">
        <f>$B$9</f>
        <v>0</v>
      </c>
      <c r="C771" s="1760"/>
      <c r="D771" s="1761"/>
      <c r="E771" s="1165">
        <f>$E$9</f>
        <v>42005</v>
      </c>
      <c r="F771" s="1259">
        <f>$F$9</f>
        <v>42185</v>
      </c>
      <c r="G771" s="848"/>
      <c r="H771" s="848"/>
      <c r="I771" s="848"/>
      <c r="J771" s="848"/>
      <c r="K771" s="1649">
        <f>(IF($E897&lt;&gt;0,$K$2,IF($F897&lt;&gt;0,$K$2,IF($G897&lt;&gt;0,$K$2,IF($H897&lt;&gt;0,$K$2,IF($I897&lt;&gt;0,$K$2,IF($J897&lt;&gt;0,$K$2,"")))))))</f>
        <v>1</v>
      </c>
      <c r="L771" s="556"/>
    </row>
    <row r="772" spans="2:12" ht="15">
      <c r="B772" s="1260" t="str">
        <f>$B$10</f>
        <v>                                                            (наименование на разпоредителя с бюджет)</v>
      </c>
      <c r="C772" s="847"/>
      <c r="D772" s="1229"/>
      <c r="E772" s="1261"/>
      <c r="F772" s="1261"/>
      <c r="G772" s="848"/>
      <c r="H772" s="848"/>
      <c r="I772" s="848"/>
      <c r="J772" s="848"/>
      <c r="K772" s="1649">
        <f>(IF($E897&lt;&gt;0,$K$2,IF($F897&lt;&gt;0,$K$2,IF($G897&lt;&gt;0,$K$2,IF($H897&lt;&gt;0,$K$2,IF($I897&lt;&gt;0,$K$2,IF($J897&lt;&gt;0,$K$2,"")))))))</f>
        <v>1</v>
      </c>
      <c r="L772" s="556"/>
    </row>
    <row r="773" spans="2:12" ht="15">
      <c r="B773" s="1260"/>
      <c r="C773" s="847"/>
      <c r="D773" s="1229"/>
      <c r="E773" s="1260"/>
      <c r="F773" s="847"/>
      <c r="G773" s="848"/>
      <c r="H773" s="848"/>
      <c r="I773" s="848"/>
      <c r="J773" s="848"/>
      <c r="K773" s="1649">
        <f>(IF($E897&lt;&gt;0,$K$2,IF($F897&lt;&gt;0,$K$2,IF($G897&lt;&gt;0,$K$2,IF($H897&lt;&gt;0,$K$2,IF($I897&lt;&gt;0,$K$2,IF($J897&lt;&gt;0,$K$2,"")))))))</f>
        <v>1</v>
      </c>
      <c r="L773" s="556"/>
    </row>
    <row r="774" spans="2:12" ht="18">
      <c r="B774" s="1762" t="str">
        <f>$B$12</f>
        <v>Омбудсман</v>
      </c>
      <c r="C774" s="1763"/>
      <c r="D774" s="1764"/>
      <c r="E774" s="1262" t="s">
        <v>1777</v>
      </c>
      <c r="F774" s="1263" t="str">
        <f>$F$12</f>
        <v>4000</v>
      </c>
      <c r="G774" s="1264"/>
      <c r="H774" s="848"/>
      <c r="I774" s="848"/>
      <c r="J774" s="848"/>
      <c r="K774" s="1649">
        <f>(IF($E897&lt;&gt;0,$K$2,IF($F897&lt;&gt;0,$K$2,IF($G897&lt;&gt;0,$K$2,IF($H897&lt;&gt;0,$K$2,IF($I897&lt;&gt;0,$K$2,IF($J897&lt;&gt;0,$K$2,"")))))))</f>
        <v>1</v>
      </c>
      <c r="L774" s="556"/>
    </row>
    <row r="775" spans="2:12" ht="15.75">
      <c r="B775" s="1265" t="str">
        <f>$B$13</f>
        <v>                                             (наименование на първостепенния разпоредител с бюджет)</v>
      </c>
      <c r="C775" s="847"/>
      <c r="D775" s="1229"/>
      <c r="E775" s="1266"/>
      <c r="F775" s="1267"/>
      <c r="G775" s="848"/>
      <c r="H775" s="848"/>
      <c r="I775" s="848"/>
      <c r="J775" s="848"/>
      <c r="K775" s="1649">
        <f>(IF($E897&lt;&gt;0,$K$2,IF($F897&lt;&gt;0,$K$2,IF($G897&lt;&gt;0,$K$2,IF($H897&lt;&gt;0,$K$2,IF($I897&lt;&gt;0,$K$2,IF($J897&lt;&gt;0,$K$2,"")))))))</f>
        <v>1</v>
      </c>
      <c r="L775" s="556"/>
    </row>
    <row r="776" spans="2:12" ht="18">
      <c r="B776" s="1268"/>
      <c r="C776" s="848"/>
      <c r="D776" s="1269" t="s">
        <v>1912</v>
      </c>
      <c r="E776" s="1270">
        <f>$E$15</f>
        <v>0</v>
      </c>
      <c r="F776" s="1621" t="str">
        <f>$F$15</f>
        <v>БЮДЖЕТ</v>
      </c>
      <c r="G776" s="848"/>
      <c r="H776" s="1271"/>
      <c r="I776" s="848"/>
      <c r="J776" s="1271"/>
      <c r="K776" s="1649">
        <f>(IF($E897&lt;&gt;0,$K$2,IF($F897&lt;&gt;0,$K$2,IF($G897&lt;&gt;0,$K$2,IF($H897&lt;&gt;0,$K$2,IF($I897&lt;&gt;0,$K$2,IF($J897&lt;&gt;0,$K$2,"")))))))</f>
        <v>1</v>
      </c>
      <c r="L776" s="556"/>
    </row>
    <row r="777" spans="2:12" ht="16.5" thickBot="1">
      <c r="B777" s="847"/>
      <c r="C777" s="1226"/>
      <c r="D777" s="1254"/>
      <c r="E777" s="1267"/>
      <c r="F777" s="1272"/>
      <c r="G777" s="1273"/>
      <c r="H777" s="1273"/>
      <c r="I777" s="1273"/>
      <c r="J777" s="1274" t="s">
        <v>1014</v>
      </c>
      <c r="K777" s="1649">
        <f>(IF($E897&lt;&gt;0,$K$2,IF($F897&lt;&gt;0,$K$2,IF($G897&lt;&gt;0,$K$2,IF($H897&lt;&gt;0,$K$2,IF($I897&lt;&gt;0,$K$2,IF($J897&lt;&gt;0,$K$2,"")))))))</f>
        <v>1</v>
      </c>
      <c r="L777" s="556"/>
    </row>
    <row r="778" spans="2:12" ht="16.5">
      <c r="B778" s="1275"/>
      <c r="C778" s="1276"/>
      <c r="D778" s="1277" t="s">
        <v>1314</v>
      </c>
      <c r="E778" s="1278" t="s">
        <v>1016</v>
      </c>
      <c r="F778" s="537" t="s">
        <v>1792</v>
      </c>
      <c r="G778" s="1279"/>
      <c r="H778" s="1280"/>
      <c r="I778" s="1279"/>
      <c r="J778" s="1281"/>
      <c r="K778" s="1649">
        <f>(IF($E897&lt;&gt;0,$K$2,IF($F897&lt;&gt;0,$K$2,IF($G897&lt;&gt;0,$K$2,IF($H897&lt;&gt;0,$K$2,IF($I897&lt;&gt;0,$K$2,IF($J897&lt;&gt;0,$K$2,"")))))))</f>
        <v>1</v>
      </c>
      <c r="L778" s="556"/>
    </row>
    <row r="779" spans="2:12" ht="55.5" customHeight="1">
      <c r="B779" s="1282" t="s">
        <v>932</v>
      </c>
      <c r="C779" s="1283" t="s">
        <v>1018</v>
      </c>
      <c r="D779" s="1284" t="s">
        <v>1315</v>
      </c>
      <c r="E779" s="1285">
        <v>2015</v>
      </c>
      <c r="F779" s="538" t="s">
        <v>1790</v>
      </c>
      <c r="G779" s="1286" t="s">
        <v>1789</v>
      </c>
      <c r="H779" s="1287" t="s">
        <v>1308</v>
      </c>
      <c r="I779" s="1288" t="s">
        <v>1778</v>
      </c>
      <c r="J779" s="1289" t="s">
        <v>1779</v>
      </c>
      <c r="K779" s="1649">
        <f>(IF($E897&lt;&gt;0,$K$2,IF($F897&lt;&gt;0,$K$2,IF($G897&lt;&gt;0,$K$2,IF($H897&lt;&gt;0,$K$2,IF($I897&lt;&gt;0,$K$2,IF($J897&lt;&gt;0,$K$2,"")))))))</f>
        <v>1</v>
      </c>
      <c r="L779" s="556"/>
    </row>
    <row r="780" spans="2:12" ht="69" customHeight="1">
      <c r="B780" s="1290"/>
      <c r="C780" s="1291"/>
      <c r="D780" s="1292" t="s">
        <v>669</v>
      </c>
      <c r="E780" s="517" t="s">
        <v>396</v>
      </c>
      <c r="F780" s="517" t="s">
        <v>397</v>
      </c>
      <c r="G780" s="842" t="s">
        <v>1322</v>
      </c>
      <c r="H780" s="843" t="s">
        <v>1323</v>
      </c>
      <c r="I780" s="843" t="s">
        <v>1294</v>
      </c>
      <c r="J780" s="844" t="s">
        <v>1752</v>
      </c>
      <c r="K780" s="1649">
        <f>(IF($E897&lt;&gt;0,$K$2,IF($F897&lt;&gt;0,$K$2,IF($G897&lt;&gt;0,$K$2,IF($H897&lt;&gt;0,$K$2,IF($I897&lt;&gt;0,$K$2,IF($J897&lt;&gt;0,$K$2,"")))))))</f>
        <v>1</v>
      </c>
      <c r="L780" s="556"/>
    </row>
    <row r="781" spans="2:12" ht="15.75">
      <c r="B781" s="1293"/>
      <c r="C781" s="1642">
        <v>0</v>
      </c>
      <c r="D781" s="1643" t="s">
        <v>300</v>
      </c>
      <c r="E781" s="442"/>
      <c r="F781" s="845"/>
      <c r="G781" s="1294"/>
      <c r="H781" s="851"/>
      <c r="I781" s="851"/>
      <c r="J781" s="852"/>
      <c r="K781" s="1649">
        <f>(IF($E897&lt;&gt;0,$K$2,IF($F897&lt;&gt;0,$K$2,IF($G897&lt;&gt;0,$K$2,IF($H897&lt;&gt;0,$K$2,IF($I897&lt;&gt;0,$K$2,IF($J897&lt;&gt;0,$K$2,"")))))))</f>
        <v>1</v>
      </c>
      <c r="L781" s="556"/>
    </row>
    <row r="782" spans="2:12" ht="15.75">
      <c r="B782" s="1295"/>
      <c r="C782" s="1645">
        <f>VLOOKUP(D783,EBK_DEIN2,2,FALSE)</f>
        <v>5532</v>
      </c>
      <c r="D782" s="1644" t="s">
        <v>1734</v>
      </c>
      <c r="E782" s="845"/>
      <c r="F782" s="845"/>
      <c r="G782" s="1296"/>
      <c r="H782" s="853"/>
      <c r="I782" s="853"/>
      <c r="J782" s="854"/>
      <c r="K782" s="1649">
        <f>(IF($E897&lt;&gt;0,$K$2,IF($F897&lt;&gt;0,$K$2,IF($G897&lt;&gt;0,$K$2,IF($H897&lt;&gt;0,$K$2,IF($I897&lt;&gt;0,$K$2,IF($J897&lt;&gt;0,$K$2,"")))))))</f>
        <v>1</v>
      </c>
      <c r="L782" s="556"/>
    </row>
    <row r="783" spans="2:12" ht="15.75">
      <c r="B783" s="1297"/>
      <c r="C783" s="1298">
        <f>+C782</f>
        <v>5532</v>
      </c>
      <c r="D783" s="1641" t="s">
        <v>1137</v>
      </c>
      <c r="E783" s="845"/>
      <c r="F783" s="845"/>
      <c r="G783" s="1296"/>
      <c r="H783" s="853"/>
      <c r="I783" s="853"/>
      <c r="J783" s="854"/>
      <c r="K783" s="1649">
        <f>(IF($E897&lt;&gt;0,$K$2,IF($F897&lt;&gt;0,$K$2,IF($G897&lt;&gt;0,$K$2,IF($H897&lt;&gt;0,$K$2,IF($I897&lt;&gt;0,$K$2,IF($J897&lt;&gt;0,$K$2,"")))))))</f>
        <v>1</v>
      </c>
      <c r="L783" s="556"/>
    </row>
    <row r="784" spans="2:12" ht="15">
      <c r="B784" s="1299"/>
      <c r="C784" s="1300"/>
      <c r="D784" s="1301" t="s">
        <v>1316</v>
      </c>
      <c r="E784" s="845"/>
      <c r="F784" s="845"/>
      <c r="G784" s="1302"/>
      <c r="H784" s="855"/>
      <c r="I784" s="855"/>
      <c r="J784" s="856"/>
      <c r="K784" s="1649">
        <f>(IF($E897&lt;&gt;0,$K$2,IF($F897&lt;&gt;0,$K$2,IF($G897&lt;&gt;0,$K$2,IF($H897&lt;&gt;0,$K$2,IF($I897&lt;&gt;0,$K$2,IF($J897&lt;&gt;0,$K$2,"")))))))</f>
        <v>1</v>
      </c>
      <c r="L784" s="556"/>
    </row>
    <row r="785" spans="2:12" ht="15.75">
      <c r="B785" s="1303">
        <v>100</v>
      </c>
      <c r="C785" s="1774" t="s">
        <v>670</v>
      </c>
      <c r="D785" s="1769"/>
      <c r="E785" s="1647">
        <f aca="true" t="shared" si="140" ref="E785:J785">SUM(E786:E787)</f>
        <v>0</v>
      </c>
      <c r="F785" s="524">
        <f t="shared" si="140"/>
        <v>0</v>
      </c>
      <c r="G785" s="641">
        <f t="shared" si="140"/>
        <v>0</v>
      </c>
      <c r="H785" s="642">
        <f t="shared" si="140"/>
        <v>0</v>
      </c>
      <c r="I785" s="642">
        <f t="shared" si="140"/>
        <v>0</v>
      </c>
      <c r="J785" s="643">
        <f t="shared" si="140"/>
        <v>0</v>
      </c>
      <c r="K785" s="1646">
        <f>(IF($E785&lt;&gt;0,$K$2,IF($F785&lt;&gt;0,$K$2,IF($G785&lt;&gt;0,$K$2,IF($H785&lt;&gt;0,$K$2,IF($I785&lt;&gt;0,$K$2,IF($J785&lt;&gt;0,$K$2,"")))))))</f>
      </c>
      <c r="L785" s="557"/>
    </row>
    <row r="786" spans="2:12" ht="15.75">
      <c r="B786" s="1304"/>
      <c r="C786" s="1305">
        <v>101</v>
      </c>
      <c r="D786" s="1306" t="s">
        <v>671</v>
      </c>
      <c r="E786" s="685"/>
      <c r="F786" s="694">
        <f>G786+H786+I786+J786</f>
        <v>0</v>
      </c>
      <c r="G786" s="608"/>
      <c r="H786" s="609"/>
      <c r="I786" s="609"/>
      <c r="J786" s="610"/>
      <c r="K786" s="1646">
        <f aca="true" t="shared" si="141" ref="K786:K849">(IF($E786&lt;&gt;0,$K$2,IF($F786&lt;&gt;0,$K$2,IF($G786&lt;&gt;0,$K$2,IF($H786&lt;&gt;0,$K$2,IF($I786&lt;&gt;0,$K$2,IF($J786&lt;&gt;0,$K$2,"")))))))</f>
      </c>
      <c r="L786" s="557"/>
    </row>
    <row r="787" spans="1:12" ht="36" customHeight="1">
      <c r="A787" s="361"/>
      <c r="B787" s="1304"/>
      <c r="C787" s="1307">
        <v>102</v>
      </c>
      <c r="D787" s="1308" t="s">
        <v>672</v>
      </c>
      <c r="E787" s="691"/>
      <c r="F787" s="695">
        <f>G787+H787+I787+J787</f>
        <v>0</v>
      </c>
      <c r="G787" s="620"/>
      <c r="H787" s="621"/>
      <c r="I787" s="621"/>
      <c r="J787" s="622"/>
      <c r="K787" s="1646">
        <f t="shared" si="141"/>
      </c>
      <c r="L787" s="557"/>
    </row>
    <row r="788" spans="1:12" ht="15.75">
      <c r="A788" s="361"/>
      <c r="B788" s="1303">
        <v>200</v>
      </c>
      <c r="C788" s="1772" t="s">
        <v>673</v>
      </c>
      <c r="D788" s="1772"/>
      <c r="E788" s="1647">
        <f aca="true" t="shared" si="142" ref="E788:J788">SUM(E789:E793)</f>
        <v>1516</v>
      </c>
      <c r="F788" s="524">
        <f t="shared" si="142"/>
        <v>3606</v>
      </c>
      <c r="G788" s="641">
        <f t="shared" si="142"/>
        <v>2840</v>
      </c>
      <c r="H788" s="642">
        <f t="shared" si="142"/>
        <v>0</v>
      </c>
      <c r="I788" s="642">
        <f t="shared" si="142"/>
        <v>0</v>
      </c>
      <c r="J788" s="643">
        <f t="shared" si="142"/>
        <v>766</v>
      </c>
      <c r="K788" s="1646">
        <f t="shared" si="141"/>
        <v>1</v>
      </c>
      <c r="L788" s="557"/>
    </row>
    <row r="789" spans="1:12" ht="15.75">
      <c r="A789" s="5"/>
      <c r="B789" s="1309"/>
      <c r="C789" s="1305">
        <v>201</v>
      </c>
      <c r="D789" s="1306" t="s">
        <v>674</v>
      </c>
      <c r="E789" s="685">
        <v>1516</v>
      </c>
      <c r="F789" s="694">
        <f>G789+H789+I789+J789</f>
        <v>3475</v>
      </c>
      <c r="G789" s="608">
        <v>2709</v>
      </c>
      <c r="H789" s="609"/>
      <c r="I789" s="609"/>
      <c r="J789" s="610">
        <v>766</v>
      </c>
      <c r="K789" s="1646">
        <f t="shared" si="141"/>
        <v>1</v>
      </c>
      <c r="L789" s="557"/>
    </row>
    <row r="790" spans="1:12" ht="15.75">
      <c r="A790" s="361"/>
      <c r="B790" s="1310"/>
      <c r="C790" s="1311">
        <v>202</v>
      </c>
      <c r="D790" s="1312" t="s">
        <v>675</v>
      </c>
      <c r="E790" s="687"/>
      <c r="F790" s="696">
        <f>G790+H790+I790+J790</f>
        <v>0</v>
      </c>
      <c r="G790" s="611"/>
      <c r="H790" s="612"/>
      <c r="I790" s="612"/>
      <c r="J790" s="613"/>
      <c r="K790" s="1646">
        <f t="shared" si="141"/>
      </c>
      <c r="L790" s="557"/>
    </row>
    <row r="791" spans="1:12" ht="31.5">
      <c r="A791" s="5"/>
      <c r="B791" s="1313"/>
      <c r="C791" s="1311">
        <v>205</v>
      </c>
      <c r="D791" s="1312" t="s">
        <v>1170</v>
      </c>
      <c r="E791" s="687"/>
      <c r="F791" s="696">
        <f>G791+H791+I791+J791</f>
        <v>0</v>
      </c>
      <c r="G791" s="611"/>
      <c r="H791" s="612"/>
      <c r="I791" s="612"/>
      <c r="J791" s="613"/>
      <c r="K791" s="1646">
        <f t="shared" si="141"/>
      </c>
      <c r="L791" s="557"/>
    </row>
    <row r="792" spans="1:12" ht="15.75">
      <c r="A792" s="361"/>
      <c r="B792" s="1313"/>
      <c r="C792" s="1311">
        <v>208</v>
      </c>
      <c r="D792" s="1314" t="s">
        <v>1171</v>
      </c>
      <c r="E792" s="687"/>
      <c r="F792" s="696">
        <f>G792+H792+I792+J792</f>
        <v>0</v>
      </c>
      <c r="G792" s="611"/>
      <c r="H792" s="612"/>
      <c r="I792" s="612"/>
      <c r="J792" s="613"/>
      <c r="K792" s="1646">
        <f t="shared" si="141"/>
      </c>
      <c r="L792" s="557"/>
    </row>
    <row r="793" spans="1:12" ht="15.75">
      <c r="A793" s="474"/>
      <c r="B793" s="1309"/>
      <c r="C793" s="1307">
        <v>209</v>
      </c>
      <c r="D793" s="1315" t="s">
        <v>1172</v>
      </c>
      <c r="E793" s="691"/>
      <c r="F793" s="695">
        <f>G793+H793+I793+J793</f>
        <v>131</v>
      </c>
      <c r="G793" s="620">
        <v>131</v>
      </c>
      <c r="H793" s="621"/>
      <c r="I793" s="621"/>
      <c r="J793" s="622"/>
      <c r="K793" s="1646">
        <f t="shared" si="141"/>
        <v>1</v>
      </c>
      <c r="L793" s="557"/>
    </row>
    <row r="794" spans="1:12" ht="15.75">
      <c r="A794" s="5"/>
      <c r="B794" s="1303">
        <v>500</v>
      </c>
      <c r="C794" s="1775" t="s">
        <v>1173</v>
      </c>
      <c r="D794" s="1775"/>
      <c r="E794" s="1647">
        <f aca="true" t="shared" si="143" ref="E794:J794">SUM(E795:E799)</f>
        <v>274</v>
      </c>
      <c r="F794" s="524">
        <f t="shared" si="143"/>
        <v>673</v>
      </c>
      <c r="G794" s="641">
        <f t="shared" si="143"/>
        <v>0</v>
      </c>
      <c r="H794" s="642">
        <f t="shared" si="143"/>
        <v>0</v>
      </c>
      <c r="I794" s="642">
        <f t="shared" si="143"/>
        <v>0</v>
      </c>
      <c r="J794" s="643">
        <f t="shared" si="143"/>
        <v>673</v>
      </c>
      <c r="K794" s="1646">
        <f t="shared" si="141"/>
        <v>1</v>
      </c>
      <c r="L794" s="557"/>
    </row>
    <row r="795" spans="1:12" ht="31.5">
      <c r="A795" s="5"/>
      <c r="B795" s="1309"/>
      <c r="C795" s="1316">
        <v>551</v>
      </c>
      <c r="D795" s="1317" t="s">
        <v>1174</v>
      </c>
      <c r="E795" s="685">
        <v>159</v>
      </c>
      <c r="F795" s="694">
        <f aca="true" t="shared" si="144" ref="F795:F800">G795+H795+I795+J795</f>
        <v>379</v>
      </c>
      <c r="G795" s="1604">
        <v>0</v>
      </c>
      <c r="H795" s="1605">
        <v>0</v>
      </c>
      <c r="I795" s="1605">
        <v>0</v>
      </c>
      <c r="J795" s="610">
        <v>379</v>
      </c>
      <c r="K795" s="1646">
        <f t="shared" si="141"/>
        <v>1</v>
      </c>
      <c r="L795" s="557"/>
    </row>
    <row r="796" spans="1:12" ht="15.75">
      <c r="A796" s="5"/>
      <c r="B796" s="1309"/>
      <c r="C796" s="1318">
        <f>C795+1</f>
        <v>552</v>
      </c>
      <c r="D796" s="1319" t="s">
        <v>1175</v>
      </c>
      <c r="E796" s="687"/>
      <c r="F796" s="696">
        <f t="shared" si="144"/>
        <v>0</v>
      </c>
      <c r="G796" s="1606">
        <v>0</v>
      </c>
      <c r="H796" s="1607">
        <v>0</v>
      </c>
      <c r="I796" s="1607">
        <v>0</v>
      </c>
      <c r="J796" s="613"/>
      <c r="K796" s="1646">
        <f t="shared" si="141"/>
      </c>
      <c r="L796" s="557"/>
    </row>
    <row r="797" spans="1:12" ht="15.75">
      <c r="A797" s="9">
        <v>5</v>
      </c>
      <c r="B797" s="1320"/>
      <c r="C797" s="1318">
        <v>560</v>
      </c>
      <c r="D797" s="1321" t="s">
        <v>1176</v>
      </c>
      <c r="E797" s="687">
        <v>73</v>
      </c>
      <c r="F797" s="696">
        <f t="shared" si="144"/>
        <v>193</v>
      </c>
      <c r="G797" s="1606">
        <v>0</v>
      </c>
      <c r="H797" s="1607">
        <v>0</v>
      </c>
      <c r="I797" s="1607">
        <v>0</v>
      </c>
      <c r="J797" s="613">
        <v>193</v>
      </c>
      <c r="K797" s="1646">
        <f t="shared" si="141"/>
        <v>1</v>
      </c>
      <c r="L797" s="557"/>
    </row>
    <row r="798" spans="1:12" ht="15.75">
      <c r="A798" s="10">
        <v>10</v>
      </c>
      <c r="B798" s="1320"/>
      <c r="C798" s="1318">
        <v>580</v>
      </c>
      <c r="D798" s="1319" t="s">
        <v>1177</v>
      </c>
      <c r="E798" s="687">
        <v>42</v>
      </c>
      <c r="F798" s="696">
        <f t="shared" si="144"/>
        <v>101</v>
      </c>
      <c r="G798" s="1606">
        <v>0</v>
      </c>
      <c r="H798" s="1607">
        <v>0</v>
      </c>
      <c r="I798" s="1607">
        <v>0</v>
      </c>
      <c r="J798" s="613">
        <v>101</v>
      </c>
      <c r="K798" s="1646">
        <f t="shared" si="141"/>
        <v>1</v>
      </c>
      <c r="L798" s="557"/>
    </row>
    <row r="799" spans="1:12" ht="31.5">
      <c r="A799" s="10">
        <v>15</v>
      </c>
      <c r="B799" s="1309"/>
      <c r="C799" s="1322">
        <v>590</v>
      </c>
      <c r="D799" s="1323" t="s">
        <v>1178</v>
      </c>
      <c r="E799" s="691"/>
      <c r="F799" s="695">
        <f t="shared" si="144"/>
        <v>0</v>
      </c>
      <c r="G799" s="620"/>
      <c r="H799" s="621"/>
      <c r="I799" s="621"/>
      <c r="J799" s="622"/>
      <c r="K799" s="1646">
        <f t="shared" si="141"/>
      </c>
      <c r="L799" s="557"/>
    </row>
    <row r="800" spans="1:12" ht="15.75">
      <c r="A800" s="9">
        <v>35</v>
      </c>
      <c r="B800" s="1303">
        <v>800</v>
      </c>
      <c r="C800" s="1770" t="s">
        <v>1317</v>
      </c>
      <c r="D800" s="1771"/>
      <c r="E800" s="1624"/>
      <c r="F800" s="526">
        <f t="shared" si="144"/>
        <v>0</v>
      </c>
      <c r="G800" s="1418"/>
      <c r="H800" s="1419"/>
      <c r="I800" s="1419"/>
      <c r="J800" s="1420"/>
      <c r="K800" s="1646">
        <f t="shared" si="141"/>
      </c>
      <c r="L800" s="557"/>
    </row>
    <row r="801" spans="1:12" ht="15.75">
      <c r="A801" s="10">
        <v>40</v>
      </c>
      <c r="B801" s="1303">
        <v>1000</v>
      </c>
      <c r="C801" s="1772" t="s">
        <v>1180</v>
      </c>
      <c r="D801" s="1772"/>
      <c r="E801" s="1624">
        <f aca="true" t="shared" si="145" ref="E801:J801">SUM(E802:E818)</f>
        <v>0</v>
      </c>
      <c r="F801" s="526">
        <f t="shared" si="145"/>
        <v>0</v>
      </c>
      <c r="G801" s="641">
        <f t="shared" si="145"/>
        <v>0</v>
      </c>
      <c r="H801" s="642">
        <f t="shared" si="145"/>
        <v>0</v>
      </c>
      <c r="I801" s="642">
        <f t="shared" si="145"/>
        <v>0</v>
      </c>
      <c r="J801" s="643">
        <f t="shared" si="145"/>
        <v>0</v>
      </c>
      <c r="K801" s="1646">
        <f t="shared" si="141"/>
      </c>
      <c r="L801" s="557"/>
    </row>
    <row r="802" spans="1:12" ht="15.75">
      <c r="A802" s="10">
        <v>45</v>
      </c>
      <c r="B802" s="1310"/>
      <c r="C802" s="1305">
        <v>1011</v>
      </c>
      <c r="D802" s="1324" t="s">
        <v>1181</v>
      </c>
      <c r="E802" s="685"/>
      <c r="F802" s="694">
        <f aca="true" t="shared" si="146" ref="F802:F818">G802+H802+I802+J802</f>
        <v>0</v>
      </c>
      <c r="G802" s="608"/>
      <c r="H802" s="609"/>
      <c r="I802" s="609"/>
      <c r="J802" s="610"/>
      <c r="K802" s="1646">
        <f t="shared" si="141"/>
      </c>
      <c r="L802" s="557"/>
    </row>
    <row r="803" spans="1:12" ht="15.75">
      <c r="A803" s="10">
        <v>50</v>
      </c>
      <c r="B803" s="1310"/>
      <c r="C803" s="1311">
        <v>1012</v>
      </c>
      <c r="D803" s="1312" t="s">
        <v>1182</v>
      </c>
      <c r="E803" s="687"/>
      <c r="F803" s="696">
        <f t="shared" si="146"/>
        <v>0</v>
      </c>
      <c r="G803" s="611"/>
      <c r="H803" s="612"/>
      <c r="I803" s="612"/>
      <c r="J803" s="613"/>
      <c r="K803" s="1646">
        <f t="shared" si="141"/>
      </c>
      <c r="L803" s="557"/>
    </row>
    <row r="804" spans="1:12" ht="15.75">
      <c r="A804" s="10">
        <v>55</v>
      </c>
      <c r="B804" s="1310"/>
      <c r="C804" s="1311">
        <v>1013</v>
      </c>
      <c r="D804" s="1312" t="s">
        <v>1183</v>
      </c>
      <c r="E804" s="687"/>
      <c r="F804" s="696">
        <f t="shared" si="146"/>
        <v>0</v>
      </c>
      <c r="G804" s="611"/>
      <c r="H804" s="612"/>
      <c r="I804" s="612"/>
      <c r="J804" s="613"/>
      <c r="K804" s="1646">
        <f t="shared" si="141"/>
      </c>
      <c r="L804" s="557"/>
    </row>
    <row r="805" spans="1:12" ht="15.75">
      <c r="A805" s="10">
        <v>60</v>
      </c>
      <c r="B805" s="1310"/>
      <c r="C805" s="1311">
        <v>1014</v>
      </c>
      <c r="D805" s="1312" t="s">
        <v>1184</v>
      </c>
      <c r="E805" s="687"/>
      <c r="F805" s="696">
        <f t="shared" si="146"/>
        <v>0</v>
      </c>
      <c r="G805" s="611"/>
      <c r="H805" s="612"/>
      <c r="I805" s="612"/>
      <c r="J805" s="613"/>
      <c r="K805" s="1646">
        <f t="shared" si="141"/>
      </c>
      <c r="L805" s="557"/>
    </row>
    <row r="806" spans="1:12" ht="15.75">
      <c r="A806" s="9">
        <v>65</v>
      </c>
      <c r="B806" s="1310"/>
      <c r="C806" s="1311">
        <v>1015</v>
      </c>
      <c r="D806" s="1312" t="s">
        <v>1185</v>
      </c>
      <c r="E806" s="687"/>
      <c r="F806" s="696">
        <f t="shared" si="146"/>
        <v>0</v>
      </c>
      <c r="G806" s="611"/>
      <c r="H806" s="612"/>
      <c r="I806" s="612"/>
      <c r="J806" s="613"/>
      <c r="K806" s="1646">
        <f t="shared" si="141"/>
      </c>
      <c r="L806" s="557"/>
    </row>
    <row r="807" spans="1:12" ht="15.75">
      <c r="A807" s="10">
        <v>70</v>
      </c>
      <c r="B807" s="1310"/>
      <c r="C807" s="1325">
        <v>1016</v>
      </c>
      <c r="D807" s="1326" t="s">
        <v>1186</v>
      </c>
      <c r="E807" s="689"/>
      <c r="F807" s="697">
        <f t="shared" si="146"/>
        <v>0</v>
      </c>
      <c r="G807" s="675"/>
      <c r="H807" s="676"/>
      <c r="I807" s="676"/>
      <c r="J807" s="677"/>
      <c r="K807" s="1646">
        <f t="shared" si="141"/>
      </c>
      <c r="L807" s="557"/>
    </row>
    <row r="808" spans="1:12" ht="15.75">
      <c r="A808" s="10">
        <v>75</v>
      </c>
      <c r="B808" s="1304"/>
      <c r="C808" s="1327">
        <v>1020</v>
      </c>
      <c r="D808" s="1328" t="s">
        <v>1187</v>
      </c>
      <c r="E808" s="1625"/>
      <c r="F808" s="699">
        <f t="shared" si="146"/>
        <v>0</v>
      </c>
      <c r="G808" s="617"/>
      <c r="H808" s="618"/>
      <c r="I808" s="618"/>
      <c r="J808" s="619"/>
      <c r="K808" s="1646">
        <f t="shared" si="141"/>
      </c>
      <c r="L808" s="557"/>
    </row>
    <row r="809" spans="1:12" ht="15.75">
      <c r="A809" s="10">
        <v>80</v>
      </c>
      <c r="B809" s="1310"/>
      <c r="C809" s="1329">
        <v>1030</v>
      </c>
      <c r="D809" s="1330" t="s">
        <v>1188</v>
      </c>
      <c r="E809" s="1626"/>
      <c r="F809" s="701">
        <f t="shared" si="146"/>
        <v>0</v>
      </c>
      <c r="G809" s="614"/>
      <c r="H809" s="615"/>
      <c r="I809" s="615"/>
      <c r="J809" s="616"/>
      <c r="K809" s="1646">
        <f t="shared" si="141"/>
      </c>
      <c r="L809" s="557"/>
    </row>
    <row r="810" spans="1:12" ht="15.75">
      <c r="A810" s="10">
        <v>85</v>
      </c>
      <c r="B810" s="1310"/>
      <c r="C810" s="1327">
        <v>1051</v>
      </c>
      <c r="D810" s="1331" t="s">
        <v>1189</v>
      </c>
      <c r="E810" s="1625"/>
      <c r="F810" s="699">
        <f t="shared" si="146"/>
        <v>0</v>
      </c>
      <c r="G810" s="617"/>
      <c r="H810" s="618"/>
      <c r="I810" s="618"/>
      <c r="J810" s="619"/>
      <c r="K810" s="1646">
        <f t="shared" si="141"/>
      </c>
      <c r="L810" s="557"/>
    </row>
    <row r="811" spans="1:12" ht="15.75">
      <c r="A811" s="10">
        <v>90</v>
      </c>
      <c r="B811" s="1310"/>
      <c r="C811" s="1311">
        <v>1052</v>
      </c>
      <c r="D811" s="1312" t="s">
        <v>1190</v>
      </c>
      <c r="E811" s="687"/>
      <c r="F811" s="696">
        <f t="shared" si="146"/>
        <v>0</v>
      </c>
      <c r="G811" s="611"/>
      <c r="H811" s="612"/>
      <c r="I811" s="612"/>
      <c r="J811" s="613"/>
      <c r="K811" s="1646">
        <f t="shared" si="141"/>
      </c>
      <c r="L811" s="557"/>
    </row>
    <row r="812" spans="1:12" ht="15.75">
      <c r="A812" s="9">
        <v>115</v>
      </c>
      <c r="B812" s="1310"/>
      <c r="C812" s="1329">
        <v>1053</v>
      </c>
      <c r="D812" s="1330" t="s">
        <v>1796</v>
      </c>
      <c r="E812" s="1626"/>
      <c r="F812" s="701">
        <f t="shared" si="146"/>
        <v>0</v>
      </c>
      <c r="G812" s="614"/>
      <c r="H812" s="615"/>
      <c r="I812" s="615"/>
      <c r="J812" s="616"/>
      <c r="K812" s="1646">
        <f t="shared" si="141"/>
      </c>
      <c r="L812" s="557"/>
    </row>
    <row r="813" spans="1:12" ht="15.75">
      <c r="A813" s="9">
        <v>125</v>
      </c>
      <c r="B813" s="1310"/>
      <c r="C813" s="1327">
        <v>1062</v>
      </c>
      <c r="D813" s="1328" t="s">
        <v>1191</v>
      </c>
      <c r="E813" s="1625"/>
      <c r="F813" s="699">
        <f t="shared" si="146"/>
        <v>0</v>
      </c>
      <c r="G813" s="617"/>
      <c r="H813" s="618"/>
      <c r="I813" s="618"/>
      <c r="J813" s="619"/>
      <c r="K813" s="1646">
        <f t="shared" si="141"/>
      </c>
      <c r="L813" s="557"/>
    </row>
    <row r="814" spans="1:12" ht="15.75">
      <c r="A814" s="10">
        <v>130</v>
      </c>
      <c r="B814" s="1310"/>
      <c r="C814" s="1329">
        <v>1063</v>
      </c>
      <c r="D814" s="1332" t="s">
        <v>1744</v>
      </c>
      <c r="E814" s="1626"/>
      <c r="F814" s="701">
        <f t="shared" si="146"/>
        <v>0</v>
      </c>
      <c r="G814" s="614"/>
      <c r="H814" s="615"/>
      <c r="I814" s="615"/>
      <c r="J814" s="616"/>
      <c r="K814" s="1646">
        <f t="shared" si="141"/>
      </c>
      <c r="L814" s="557"/>
    </row>
    <row r="815" spans="1:12" ht="15.75">
      <c r="A815" s="10">
        <v>135</v>
      </c>
      <c r="B815" s="1310"/>
      <c r="C815" s="1333">
        <v>1069</v>
      </c>
      <c r="D815" s="1334" t="s">
        <v>1192</v>
      </c>
      <c r="E815" s="1627"/>
      <c r="F815" s="703">
        <f t="shared" si="146"/>
        <v>0</v>
      </c>
      <c r="G815" s="805"/>
      <c r="H815" s="806"/>
      <c r="I815" s="806"/>
      <c r="J815" s="768"/>
      <c r="K815" s="1646">
        <f t="shared" si="141"/>
      </c>
      <c r="L815" s="557"/>
    </row>
    <row r="816" spans="1:12" ht="15.75">
      <c r="A816" s="10">
        <v>140</v>
      </c>
      <c r="B816" s="1304"/>
      <c r="C816" s="1327">
        <v>1091</v>
      </c>
      <c r="D816" s="1331" t="s">
        <v>1797</v>
      </c>
      <c r="E816" s="1625"/>
      <c r="F816" s="699">
        <f t="shared" si="146"/>
        <v>0</v>
      </c>
      <c r="G816" s="617"/>
      <c r="H816" s="618"/>
      <c r="I816" s="618"/>
      <c r="J816" s="619"/>
      <c r="K816" s="1646">
        <f t="shared" si="141"/>
      </c>
      <c r="L816" s="557"/>
    </row>
    <row r="817" spans="1:12" ht="15.75">
      <c r="A817" s="10">
        <v>145</v>
      </c>
      <c r="B817" s="1310"/>
      <c r="C817" s="1311">
        <v>1092</v>
      </c>
      <c r="D817" s="1312" t="s">
        <v>1406</v>
      </c>
      <c r="E817" s="687"/>
      <c r="F817" s="696">
        <f t="shared" si="146"/>
        <v>0</v>
      </c>
      <c r="G817" s="611"/>
      <c r="H817" s="612"/>
      <c r="I817" s="612"/>
      <c r="J817" s="613"/>
      <c r="K817" s="1646">
        <f t="shared" si="141"/>
      </c>
      <c r="L817" s="557"/>
    </row>
    <row r="818" spans="1:12" ht="15.75">
      <c r="A818" s="10">
        <v>150</v>
      </c>
      <c r="B818" s="1310"/>
      <c r="C818" s="1307">
        <v>1098</v>
      </c>
      <c r="D818" s="1335" t="s">
        <v>1193</v>
      </c>
      <c r="E818" s="691"/>
      <c r="F818" s="695">
        <f t="shared" si="146"/>
        <v>0</v>
      </c>
      <c r="G818" s="620"/>
      <c r="H818" s="621"/>
      <c r="I818" s="621"/>
      <c r="J818" s="622"/>
      <c r="K818" s="1646">
        <f t="shared" si="141"/>
      </c>
      <c r="L818" s="557"/>
    </row>
    <row r="819" spans="1:12" ht="15.75">
      <c r="A819" s="10">
        <v>155</v>
      </c>
      <c r="B819" s="1303">
        <v>1900</v>
      </c>
      <c r="C819" s="1766" t="s">
        <v>809</v>
      </c>
      <c r="D819" s="1766"/>
      <c r="E819" s="1624">
        <f aca="true" t="shared" si="147" ref="E819:J819">SUM(E820:E822)</f>
        <v>0</v>
      </c>
      <c r="F819" s="526">
        <f t="shared" si="147"/>
        <v>0</v>
      </c>
      <c r="G819" s="641">
        <f t="shared" si="147"/>
        <v>0</v>
      </c>
      <c r="H819" s="642">
        <f t="shared" si="147"/>
        <v>0</v>
      </c>
      <c r="I819" s="642">
        <f t="shared" si="147"/>
        <v>0</v>
      </c>
      <c r="J819" s="643">
        <f t="shared" si="147"/>
        <v>0</v>
      </c>
      <c r="K819" s="1646">
        <f t="shared" si="141"/>
      </c>
      <c r="L819" s="557"/>
    </row>
    <row r="820" spans="1:12" ht="31.5">
      <c r="A820" s="10">
        <v>160</v>
      </c>
      <c r="B820" s="1310"/>
      <c r="C820" s="1305">
        <v>1901</v>
      </c>
      <c r="D820" s="1336" t="s">
        <v>810</v>
      </c>
      <c r="E820" s="685"/>
      <c r="F820" s="694">
        <f>G820+H820+I820+J820</f>
        <v>0</v>
      </c>
      <c r="G820" s="608"/>
      <c r="H820" s="609"/>
      <c r="I820" s="609"/>
      <c r="J820" s="610"/>
      <c r="K820" s="1646">
        <f t="shared" si="141"/>
      </c>
      <c r="L820" s="557"/>
    </row>
    <row r="821" spans="1:12" ht="31.5">
      <c r="A821" s="10">
        <v>165</v>
      </c>
      <c r="B821" s="1337"/>
      <c r="C821" s="1311">
        <v>1981</v>
      </c>
      <c r="D821" s="1338" t="s">
        <v>811</v>
      </c>
      <c r="E821" s="687"/>
      <c r="F821" s="696">
        <f>G821+H821+I821+J821</f>
        <v>0</v>
      </c>
      <c r="G821" s="611"/>
      <c r="H821" s="612"/>
      <c r="I821" s="612"/>
      <c r="J821" s="613"/>
      <c r="K821" s="1646">
        <f t="shared" si="141"/>
      </c>
      <c r="L821" s="557"/>
    </row>
    <row r="822" spans="1:12" ht="31.5">
      <c r="A822" s="10">
        <v>175</v>
      </c>
      <c r="B822" s="1310"/>
      <c r="C822" s="1307">
        <v>1991</v>
      </c>
      <c r="D822" s="1339" t="s">
        <v>812</v>
      </c>
      <c r="E822" s="691"/>
      <c r="F822" s="695">
        <f>G822+H822+I822+J822</f>
        <v>0</v>
      </c>
      <c r="G822" s="620"/>
      <c r="H822" s="621"/>
      <c r="I822" s="621"/>
      <c r="J822" s="622"/>
      <c r="K822" s="1646">
        <f t="shared" si="141"/>
      </c>
      <c r="L822" s="557"/>
    </row>
    <row r="823" spans="1:12" ht="15.75">
      <c r="A823" s="10">
        <v>180</v>
      </c>
      <c r="B823" s="1303">
        <v>2100</v>
      </c>
      <c r="C823" s="1766" t="s">
        <v>1365</v>
      </c>
      <c r="D823" s="1766"/>
      <c r="E823" s="1624">
        <f aca="true" t="shared" si="148" ref="E823:J823">SUM(E824:E828)</f>
        <v>0</v>
      </c>
      <c r="F823" s="526">
        <f t="shared" si="148"/>
        <v>0</v>
      </c>
      <c r="G823" s="641">
        <f t="shared" si="148"/>
        <v>0</v>
      </c>
      <c r="H823" s="642">
        <f t="shared" si="148"/>
        <v>0</v>
      </c>
      <c r="I823" s="642">
        <f t="shared" si="148"/>
        <v>0</v>
      </c>
      <c r="J823" s="643">
        <f t="shared" si="148"/>
        <v>0</v>
      </c>
      <c r="K823" s="1646">
        <f t="shared" si="141"/>
      </c>
      <c r="L823" s="557"/>
    </row>
    <row r="824" spans="1:12" ht="15.75">
      <c r="A824" s="10">
        <v>185</v>
      </c>
      <c r="B824" s="1310"/>
      <c r="C824" s="1305">
        <v>2110</v>
      </c>
      <c r="D824" s="1340" t="s">
        <v>1194</v>
      </c>
      <c r="E824" s="685"/>
      <c r="F824" s="694">
        <f>G824+H824+I824+J824</f>
        <v>0</v>
      </c>
      <c r="G824" s="608"/>
      <c r="H824" s="609"/>
      <c r="I824" s="609"/>
      <c r="J824" s="610"/>
      <c r="K824" s="1646">
        <f t="shared" si="141"/>
      </c>
      <c r="L824" s="557"/>
    </row>
    <row r="825" spans="1:12" ht="15.75">
      <c r="A825" s="10">
        <v>190</v>
      </c>
      <c r="B825" s="1337"/>
      <c r="C825" s="1311">
        <v>2120</v>
      </c>
      <c r="D825" s="1314" t="s">
        <v>1195</v>
      </c>
      <c r="E825" s="687"/>
      <c r="F825" s="696">
        <f>G825+H825+I825+J825</f>
        <v>0</v>
      </c>
      <c r="G825" s="611"/>
      <c r="H825" s="612"/>
      <c r="I825" s="612"/>
      <c r="J825" s="613"/>
      <c r="K825" s="1646">
        <f t="shared" si="141"/>
      </c>
      <c r="L825" s="557"/>
    </row>
    <row r="826" spans="1:12" ht="15.75">
      <c r="A826" s="10">
        <v>200</v>
      </c>
      <c r="B826" s="1337"/>
      <c r="C826" s="1311">
        <v>2125</v>
      </c>
      <c r="D826" s="1314" t="s">
        <v>1318</v>
      </c>
      <c r="E826" s="687"/>
      <c r="F826" s="696">
        <f>G826+H826+I826+J826</f>
        <v>0</v>
      </c>
      <c r="G826" s="611"/>
      <c r="H826" s="612"/>
      <c r="I826" s="1607">
        <v>0</v>
      </c>
      <c r="J826" s="613"/>
      <c r="K826" s="1646">
        <f t="shared" si="141"/>
      </c>
      <c r="L826" s="557"/>
    </row>
    <row r="827" spans="1:12" ht="15.75">
      <c r="A827" s="10">
        <v>200</v>
      </c>
      <c r="B827" s="1309"/>
      <c r="C827" s="1311">
        <v>2140</v>
      </c>
      <c r="D827" s="1314" t="s">
        <v>1197</v>
      </c>
      <c r="E827" s="687"/>
      <c r="F827" s="696">
        <f>G827+H827+I827+J827</f>
        <v>0</v>
      </c>
      <c r="G827" s="611"/>
      <c r="H827" s="612"/>
      <c r="I827" s="1607">
        <v>0</v>
      </c>
      <c r="J827" s="613"/>
      <c r="K827" s="1646">
        <f t="shared" si="141"/>
      </c>
      <c r="L827" s="557"/>
    </row>
    <row r="828" spans="1:12" ht="15.75">
      <c r="A828" s="10">
        <v>205</v>
      </c>
      <c r="B828" s="1310"/>
      <c r="C828" s="1307">
        <v>2190</v>
      </c>
      <c r="D828" s="1341" t="s">
        <v>1198</v>
      </c>
      <c r="E828" s="691"/>
      <c r="F828" s="695">
        <f>G828+H828+I828+J828</f>
        <v>0</v>
      </c>
      <c r="G828" s="620"/>
      <c r="H828" s="621"/>
      <c r="I828" s="1609">
        <v>0</v>
      </c>
      <c r="J828" s="622"/>
      <c r="K828" s="1646">
        <f t="shared" si="141"/>
      </c>
      <c r="L828" s="557"/>
    </row>
    <row r="829" spans="1:12" ht="15.75">
      <c r="A829" s="10">
        <v>210</v>
      </c>
      <c r="B829" s="1303">
        <v>2200</v>
      </c>
      <c r="C829" s="1766" t="s">
        <v>1199</v>
      </c>
      <c r="D829" s="1766"/>
      <c r="E829" s="1624">
        <f aca="true" t="shared" si="149" ref="E829:J829">SUM(E830:E831)</f>
        <v>0</v>
      </c>
      <c r="F829" s="526">
        <f t="shared" si="149"/>
        <v>0</v>
      </c>
      <c r="G829" s="641">
        <f t="shared" si="149"/>
        <v>0</v>
      </c>
      <c r="H829" s="642">
        <f t="shared" si="149"/>
        <v>0</v>
      </c>
      <c r="I829" s="642">
        <f t="shared" si="149"/>
        <v>0</v>
      </c>
      <c r="J829" s="643">
        <f t="shared" si="149"/>
        <v>0</v>
      </c>
      <c r="K829" s="1646">
        <f t="shared" si="141"/>
      </c>
      <c r="L829" s="557"/>
    </row>
    <row r="830" spans="1:12" ht="15.75">
      <c r="A830" s="10">
        <v>215</v>
      </c>
      <c r="B830" s="1310"/>
      <c r="C830" s="1305">
        <v>2221</v>
      </c>
      <c r="D830" s="1306" t="s">
        <v>1727</v>
      </c>
      <c r="E830" s="685"/>
      <c r="F830" s="694">
        <f aca="true" t="shared" si="150" ref="F830:F835">G830+H830+I830+J830</f>
        <v>0</v>
      </c>
      <c r="G830" s="608"/>
      <c r="H830" s="609"/>
      <c r="I830" s="609"/>
      <c r="J830" s="610"/>
      <c r="K830" s="1646">
        <f t="shared" si="141"/>
      </c>
      <c r="L830" s="557"/>
    </row>
    <row r="831" spans="1:12" ht="15.75">
      <c r="A831" s="9">
        <v>220</v>
      </c>
      <c r="B831" s="1310"/>
      <c r="C831" s="1307">
        <v>2224</v>
      </c>
      <c r="D831" s="1308" t="s">
        <v>1200</v>
      </c>
      <c r="E831" s="691"/>
      <c r="F831" s="695">
        <f t="shared" si="150"/>
        <v>0</v>
      </c>
      <c r="G831" s="620"/>
      <c r="H831" s="621"/>
      <c r="I831" s="621"/>
      <c r="J831" s="622"/>
      <c r="K831" s="1646">
        <f t="shared" si="141"/>
      </c>
      <c r="L831" s="557"/>
    </row>
    <row r="832" spans="1:12" ht="15.75">
      <c r="A832" s="10">
        <v>225</v>
      </c>
      <c r="B832" s="1303">
        <v>2500</v>
      </c>
      <c r="C832" s="1766" t="s">
        <v>1201</v>
      </c>
      <c r="D832" s="1773"/>
      <c r="E832" s="1624"/>
      <c r="F832" s="526">
        <f t="shared" si="150"/>
        <v>0</v>
      </c>
      <c r="G832" s="1418"/>
      <c r="H832" s="1419"/>
      <c r="I832" s="1419"/>
      <c r="J832" s="1420"/>
      <c r="K832" s="1646">
        <f t="shared" si="141"/>
      </c>
      <c r="L832" s="557"/>
    </row>
    <row r="833" spans="1:12" ht="15.75">
      <c r="A833" s="10">
        <v>230</v>
      </c>
      <c r="B833" s="1303">
        <v>2600</v>
      </c>
      <c r="C833" s="1768" t="s">
        <v>1202</v>
      </c>
      <c r="D833" s="1769"/>
      <c r="E833" s="1624"/>
      <c r="F833" s="526">
        <f t="shared" si="150"/>
        <v>0</v>
      </c>
      <c r="G833" s="1418"/>
      <c r="H833" s="1419"/>
      <c r="I833" s="1419"/>
      <c r="J833" s="1420"/>
      <c r="K833" s="1646">
        <f t="shared" si="141"/>
      </c>
      <c r="L833" s="557"/>
    </row>
    <row r="834" spans="1:12" ht="15.75">
      <c r="A834" s="10">
        <v>245</v>
      </c>
      <c r="B834" s="1303">
        <v>2700</v>
      </c>
      <c r="C834" s="1768" t="s">
        <v>1203</v>
      </c>
      <c r="D834" s="1769"/>
      <c r="E834" s="1624"/>
      <c r="F834" s="526">
        <f t="shared" si="150"/>
        <v>0</v>
      </c>
      <c r="G834" s="1418"/>
      <c r="H834" s="1419"/>
      <c r="I834" s="1419"/>
      <c r="J834" s="1420"/>
      <c r="K834" s="1646">
        <f t="shared" si="141"/>
      </c>
      <c r="L834" s="557"/>
    </row>
    <row r="835" spans="1:12" ht="15.75">
      <c r="A835" s="9">
        <v>220</v>
      </c>
      <c r="B835" s="1303">
        <v>2800</v>
      </c>
      <c r="C835" s="1768" t="s">
        <v>1204</v>
      </c>
      <c r="D835" s="1769"/>
      <c r="E835" s="1624"/>
      <c r="F835" s="526">
        <f t="shared" si="150"/>
        <v>0</v>
      </c>
      <c r="G835" s="1418"/>
      <c r="H835" s="1419"/>
      <c r="I835" s="1419"/>
      <c r="J835" s="1420"/>
      <c r="K835" s="1646">
        <f t="shared" si="141"/>
      </c>
      <c r="L835" s="557"/>
    </row>
    <row r="836" spans="1:12" ht="15.75">
      <c r="A836" s="10">
        <v>225</v>
      </c>
      <c r="B836" s="1303">
        <v>2900</v>
      </c>
      <c r="C836" s="1766" t="s">
        <v>1205</v>
      </c>
      <c r="D836" s="1766"/>
      <c r="E836" s="1624">
        <f aca="true" t="shared" si="151" ref="E836:J836">SUM(E837:E842)</f>
        <v>0</v>
      </c>
      <c r="F836" s="526">
        <f t="shared" si="151"/>
        <v>0</v>
      </c>
      <c r="G836" s="641">
        <f t="shared" si="151"/>
        <v>0</v>
      </c>
      <c r="H836" s="642">
        <f t="shared" si="151"/>
        <v>0</v>
      </c>
      <c r="I836" s="642">
        <f t="shared" si="151"/>
        <v>0</v>
      </c>
      <c r="J836" s="643">
        <f t="shared" si="151"/>
        <v>0</v>
      </c>
      <c r="K836" s="1646">
        <f t="shared" si="141"/>
      </c>
      <c r="L836" s="557"/>
    </row>
    <row r="837" spans="1:12" ht="15.75">
      <c r="A837" s="10">
        <v>230</v>
      </c>
      <c r="B837" s="1342"/>
      <c r="C837" s="1305">
        <v>2920</v>
      </c>
      <c r="D837" s="1343" t="s">
        <v>1206</v>
      </c>
      <c r="E837" s="685"/>
      <c r="F837" s="694">
        <f aca="true" t="shared" si="152" ref="F837:F842">G837+H837+I837+J837</f>
        <v>0</v>
      </c>
      <c r="G837" s="608"/>
      <c r="H837" s="609"/>
      <c r="I837" s="609"/>
      <c r="J837" s="610"/>
      <c r="K837" s="1646">
        <f t="shared" si="141"/>
      </c>
      <c r="L837" s="557"/>
    </row>
    <row r="838" spans="1:12" ht="36" customHeight="1">
      <c r="A838" s="10">
        <v>235</v>
      </c>
      <c r="B838" s="1342"/>
      <c r="C838" s="1329">
        <v>2969</v>
      </c>
      <c r="D838" s="1344" t="s">
        <v>1207</v>
      </c>
      <c r="E838" s="1626"/>
      <c r="F838" s="701">
        <f t="shared" si="152"/>
        <v>0</v>
      </c>
      <c r="G838" s="614"/>
      <c r="H838" s="615"/>
      <c r="I838" s="615"/>
      <c r="J838" s="616"/>
      <c r="K838" s="1646">
        <f t="shared" si="141"/>
      </c>
      <c r="L838" s="557"/>
    </row>
    <row r="839" spans="1:12" ht="31.5">
      <c r="A839" s="10">
        <v>240</v>
      </c>
      <c r="B839" s="1342"/>
      <c r="C839" s="1345">
        <v>2970</v>
      </c>
      <c r="D839" s="1346" t="s">
        <v>1208</v>
      </c>
      <c r="E839" s="1628"/>
      <c r="F839" s="705">
        <f t="shared" si="152"/>
        <v>0</v>
      </c>
      <c r="G839" s="813"/>
      <c r="H839" s="814"/>
      <c r="I839" s="814"/>
      <c r="J839" s="789"/>
      <c r="K839" s="1646">
        <f t="shared" si="141"/>
      </c>
      <c r="L839" s="557"/>
    </row>
    <row r="840" spans="1:12" ht="15.75">
      <c r="A840" s="10">
        <v>245</v>
      </c>
      <c r="B840" s="1342"/>
      <c r="C840" s="1333">
        <v>2989</v>
      </c>
      <c r="D840" s="1347" t="s">
        <v>1209</v>
      </c>
      <c r="E840" s="1627"/>
      <c r="F840" s="703">
        <f t="shared" si="152"/>
        <v>0</v>
      </c>
      <c r="G840" s="805"/>
      <c r="H840" s="806"/>
      <c r="I840" s="806"/>
      <c r="J840" s="768"/>
      <c r="K840" s="1646">
        <f t="shared" si="141"/>
      </c>
      <c r="L840" s="557"/>
    </row>
    <row r="841" spans="1:12" ht="15.75">
      <c r="A841" s="9">
        <v>250</v>
      </c>
      <c r="B841" s="1310"/>
      <c r="C841" s="1327">
        <v>2991</v>
      </c>
      <c r="D841" s="1348" t="s">
        <v>1210</v>
      </c>
      <c r="E841" s="1625"/>
      <c r="F841" s="699">
        <f t="shared" si="152"/>
        <v>0</v>
      </c>
      <c r="G841" s="617"/>
      <c r="H841" s="618"/>
      <c r="I841" s="618"/>
      <c r="J841" s="619"/>
      <c r="K841" s="1646">
        <f t="shared" si="141"/>
      </c>
      <c r="L841" s="557"/>
    </row>
    <row r="842" spans="1:12" ht="15.75">
      <c r="A842" s="10">
        <v>255</v>
      </c>
      <c r="B842" s="1310"/>
      <c r="C842" s="1307">
        <v>2992</v>
      </c>
      <c r="D842" s="1349" t="s">
        <v>1211</v>
      </c>
      <c r="E842" s="691"/>
      <c r="F842" s="695">
        <f t="shared" si="152"/>
        <v>0</v>
      </c>
      <c r="G842" s="620"/>
      <c r="H842" s="621"/>
      <c r="I842" s="621"/>
      <c r="J842" s="622"/>
      <c r="K842" s="1646">
        <f t="shared" si="141"/>
      </c>
      <c r="L842" s="557"/>
    </row>
    <row r="843" spans="1:12" ht="15.75">
      <c r="A843" s="10">
        <v>265</v>
      </c>
      <c r="B843" s="1303">
        <v>3300</v>
      </c>
      <c r="C843" s="1350" t="s">
        <v>1212</v>
      </c>
      <c r="D843" s="1652"/>
      <c r="E843" s="1624">
        <f aca="true" t="shared" si="153" ref="E843:J843">SUM(E844:E849)</f>
        <v>0</v>
      </c>
      <c r="F843" s="526">
        <f t="shared" si="153"/>
        <v>0</v>
      </c>
      <c r="G843" s="641">
        <f t="shared" si="153"/>
        <v>0</v>
      </c>
      <c r="H843" s="642">
        <f t="shared" si="153"/>
        <v>0</v>
      </c>
      <c r="I843" s="642">
        <f t="shared" si="153"/>
        <v>0</v>
      </c>
      <c r="J843" s="643">
        <f t="shared" si="153"/>
        <v>0</v>
      </c>
      <c r="K843" s="1646">
        <f t="shared" si="141"/>
      </c>
      <c r="L843" s="557"/>
    </row>
    <row r="844" spans="1:12" ht="15.75">
      <c r="A844" s="9">
        <v>270</v>
      </c>
      <c r="B844" s="1309"/>
      <c r="C844" s="1305">
        <v>3301</v>
      </c>
      <c r="D844" s="1351" t="s">
        <v>1213</v>
      </c>
      <c r="E844" s="685"/>
      <c r="F844" s="694">
        <f aca="true" t="shared" si="154" ref="F844:F852">G844+H844+I844+J844</f>
        <v>0</v>
      </c>
      <c r="G844" s="608"/>
      <c r="H844" s="609"/>
      <c r="I844" s="1605">
        <v>0</v>
      </c>
      <c r="J844" s="820">
        <v>0</v>
      </c>
      <c r="K844" s="1646">
        <f t="shared" si="141"/>
      </c>
      <c r="L844" s="557"/>
    </row>
    <row r="845" spans="1:12" ht="15.75">
      <c r="A845" s="9">
        <v>290</v>
      </c>
      <c r="B845" s="1309"/>
      <c r="C845" s="1311">
        <v>3302</v>
      </c>
      <c r="D845" s="1352" t="s">
        <v>1319</v>
      </c>
      <c r="E845" s="687"/>
      <c r="F845" s="696">
        <f t="shared" si="154"/>
        <v>0</v>
      </c>
      <c r="G845" s="611"/>
      <c r="H845" s="612"/>
      <c r="I845" s="1607">
        <v>0</v>
      </c>
      <c r="J845" s="821">
        <v>0</v>
      </c>
      <c r="K845" s="1646">
        <f t="shared" si="141"/>
      </c>
      <c r="L845" s="557"/>
    </row>
    <row r="846" spans="1:12" ht="15.75">
      <c r="A846" s="18">
        <v>320</v>
      </c>
      <c r="B846" s="1309"/>
      <c r="C846" s="1311">
        <v>3303</v>
      </c>
      <c r="D846" s="1352" t="s">
        <v>1214</v>
      </c>
      <c r="E846" s="687"/>
      <c r="F846" s="696">
        <f t="shared" si="154"/>
        <v>0</v>
      </c>
      <c r="G846" s="611"/>
      <c r="H846" s="612"/>
      <c r="I846" s="1607">
        <v>0</v>
      </c>
      <c r="J846" s="821">
        <v>0</v>
      </c>
      <c r="K846" s="1646">
        <f t="shared" si="141"/>
      </c>
      <c r="L846" s="557"/>
    </row>
    <row r="847" spans="1:12" ht="15.75">
      <c r="A847" s="9">
        <v>330</v>
      </c>
      <c r="B847" s="1309"/>
      <c r="C847" s="1311">
        <v>3304</v>
      </c>
      <c r="D847" s="1352" t="s">
        <v>1215</v>
      </c>
      <c r="E847" s="687"/>
      <c r="F847" s="696">
        <f t="shared" si="154"/>
        <v>0</v>
      </c>
      <c r="G847" s="611"/>
      <c r="H847" s="612"/>
      <c r="I847" s="1607">
        <v>0</v>
      </c>
      <c r="J847" s="821">
        <v>0</v>
      </c>
      <c r="K847" s="1646">
        <f t="shared" si="141"/>
      </c>
      <c r="L847" s="557"/>
    </row>
    <row r="848" spans="1:12" ht="30">
      <c r="A848" s="9">
        <v>350</v>
      </c>
      <c r="B848" s="1309"/>
      <c r="C848" s="1311">
        <v>3305</v>
      </c>
      <c r="D848" s="1352" t="s">
        <v>1216</v>
      </c>
      <c r="E848" s="687"/>
      <c r="F848" s="696">
        <f t="shared" si="154"/>
        <v>0</v>
      </c>
      <c r="G848" s="611"/>
      <c r="H848" s="612"/>
      <c r="I848" s="1607">
        <v>0</v>
      </c>
      <c r="J848" s="821">
        <v>0</v>
      </c>
      <c r="K848" s="1646">
        <f t="shared" si="141"/>
      </c>
      <c r="L848" s="557"/>
    </row>
    <row r="849" spans="1:12" ht="15.75">
      <c r="A849" s="10">
        <v>355</v>
      </c>
      <c r="B849" s="1309"/>
      <c r="C849" s="1307">
        <v>3306</v>
      </c>
      <c r="D849" s="1353" t="s">
        <v>1217</v>
      </c>
      <c r="E849" s="691"/>
      <c r="F849" s="695">
        <f t="shared" si="154"/>
        <v>0</v>
      </c>
      <c r="G849" s="620"/>
      <c r="H849" s="621"/>
      <c r="I849" s="1609">
        <v>0</v>
      </c>
      <c r="J849" s="1614">
        <v>0</v>
      </c>
      <c r="K849" s="1646">
        <f t="shared" si="141"/>
      </c>
      <c r="L849" s="557"/>
    </row>
    <row r="850" spans="1:12" ht="15.75">
      <c r="A850" s="10">
        <v>375</v>
      </c>
      <c r="B850" s="1303">
        <v>3900</v>
      </c>
      <c r="C850" s="1766" t="s">
        <v>1218</v>
      </c>
      <c r="D850" s="1766"/>
      <c r="E850" s="1624"/>
      <c r="F850" s="526">
        <f t="shared" si="154"/>
        <v>0</v>
      </c>
      <c r="G850" s="1418"/>
      <c r="H850" s="1419"/>
      <c r="I850" s="1419"/>
      <c r="J850" s="1420"/>
      <c r="K850" s="1646">
        <f aca="true" t="shared" si="155" ref="K850:K897">(IF($E850&lt;&gt;0,$K$2,IF($F850&lt;&gt;0,$K$2,IF($G850&lt;&gt;0,$K$2,IF($H850&lt;&gt;0,$K$2,IF($I850&lt;&gt;0,$K$2,IF($J850&lt;&gt;0,$K$2,"")))))))</f>
      </c>
      <c r="L850" s="557"/>
    </row>
    <row r="851" spans="1:12" ht="15.75">
      <c r="A851" s="10">
        <v>380</v>
      </c>
      <c r="B851" s="1303">
        <v>4000</v>
      </c>
      <c r="C851" s="1766" t="s">
        <v>1219</v>
      </c>
      <c r="D851" s="1766"/>
      <c r="E851" s="1624"/>
      <c r="F851" s="526">
        <f t="shared" si="154"/>
        <v>0</v>
      </c>
      <c r="G851" s="1418"/>
      <c r="H851" s="1419"/>
      <c r="I851" s="1419"/>
      <c r="J851" s="1420"/>
      <c r="K851" s="1646">
        <f t="shared" si="155"/>
      </c>
      <c r="L851" s="557"/>
    </row>
    <row r="852" spans="1:12" ht="15.75">
      <c r="A852" s="10">
        <v>385</v>
      </c>
      <c r="B852" s="1303">
        <v>4100</v>
      </c>
      <c r="C852" s="1766" t="s">
        <v>1220</v>
      </c>
      <c r="D852" s="1766"/>
      <c r="E852" s="1624"/>
      <c r="F852" s="526">
        <f t="shared" si="154"/>
        <v>0</v>
      </c>
      <c r="G852" s="1418"/>
      <c r="H852" s="1419"/>
      <c r="I852" s="1419"/>
      <c r="J852" s="1420"/>
      <c r="K852" s="1646">
        <f t="shared" si="155"/>
      </c>
      <c r="L852" s="557"/>
    </row>
    <row r="853" spans="1:12" ht="15.75">
      <c r="A853" s="10">
        <v>390</v>
      </c>
      <c r="B853" s="1303">
        <v>4200</v>
      </c>
      <c r="C853" s="1766" t="s">
        <v>1221</v>
      </c>
      <c r="D853" s="1766"/>
      <c r="E853" s="1624">
        <f aca="true" t="shared" si="156" ref="E853:J853">SUM(E854:E859)</f>
        <v>0</v>
      </c>
      <c r="F853" s="526">
        <f t="shared" si="156"/>
        <v>0</v>
      </c>
      <c r="G853" s="641">
        <f t="shared" si="156"/>
        <v>0</v>
      </c>
      <c r="H853" s="642">
        <f t="shared" si="156"/>
        <v>0</v>
      </c>
      <c r="I853" s="642">
        <f t="shared" si="156"/>
        <v>0</v>
      </c>
      <c r="J853" s="643">
        <f t="shared" si="156"/>
        <v>0</v>
      </c>
      <c r="K853" s="1646">
        <f t="shared" si="155"/>
      </c>
      <c r="L853" s="557"/>
    </row>
    <row r="854" spans="1:12" ht="15.75">
      <c r="A854" s="10">
        <v>395</v>
      </c>
      <c r="B854" s="1354"/>
      <c r="C854" s="1305">
        <v>4201</v>
      </c>
      <c r="D854" s="1306" t="s">
        <v>1222</v>
      </c>
      <c r="E854" s="685"/>
      <c r="F854" s="694">
        <f aca="true" t="shared" si="157" ref="F854:F859">G854+H854+I854+J854</f>
        <v>0</v>
      </c>
      <c r="G854" s="608"/>
      <c r="H854" s="609"/>
      <c r="I854" s="609"/>
      <c r="J854" s="610"/>
      <c r="K854" s="1646">
        <f t="shared" si="155"/>
      </c>
      <c r="L854" s="557"/>
    </row>
    <row r="855" spans="1:12" ht="15.75">
      <c r="A855" s="527">
        <v>397</v>
      </c>
      <c r="B855" s="1354"/>
      <c r="C855" s="1311">
        <v>4202</v>
      </c>
      <c r="D855" s="1355" t="s">
        <v>1223</v>
      </c>
      <c r="E855" s="687"/>
      <c r="F855" s="696">
        <f t="shared" si="157"/>
        <v>0</v>
      </c>
      <c r="G855" s="611"/>
      <c r="H855" s="612"/>
      <c r="I855" s="612"/>
      <c r="J855" s="613"/>
      <c r="K855" s="1646">
        <f t="shared" si="155"/>
      </c>
      <c r="L855" s="557"/>
    </row>
    <row r="856" spans="1:12" ht="15.75">
      <c r="A856" s="8">
        <v>398</v>
      </c>
      <c r="B856" s="1354"/>
      <c r="C856" s="1311">
        <v>4214</v>
      </c>
      <c r="D856" s="1355" t="s">
        <v>1224</v>
      </c>
      <c r="E856" s="687"/>
      <c r="F856" s="696">
        <f t="shared" si="157"/>
        <v>0</v>
      </c>
      <c r="G856" s="611"/>
      <c r="H856" s="612"/>
      <c r="I856" s="612"/>
      <c r="J856" s="613"/>
      <c r="K856" s="1646">
        <f t="shared" si="155"/>
      </c>
      <c r="L856" s="557"/>
    </row>
    <row r="857" spans="1:12" ht="15.75">
      <c r="A857" s="8">
        <v>399</v>
      </c>
      <c r="B857" s="1354"/>
      <c r="C857" s="1311">
        <v>4217</v>
      </c>
      <c r="D857" s="1355" t="s">
        <v>1225</v>
      </c>
      <c r="E857" s="687"/>
      <c r="F857" s="696">
        <f t="shared" si="157"/>
        <v>0</v>
      </c>
      <c r="G857" s="611"/>
      <c r="H857" s="612"/>
      <c r="I857" s="612"/>
      <c r="J857" s="613"/>
      <c r="K857" s="1646">
        <f t="shared" si="155"/>
      </c>
      <c r="L857" s="557"/>
    </row>
    <row r="858" spans="1:12" ht="31.5">
      <c r="A858" s="8">
        <v>400</v>
      </c>
      <c r="B858" s="1354"/>
      <c r="C858" s="1311">
        <v>4218</v>
      </c>
      <c r="D858" s="1312" t="s">
        <v>1226</v>
      </c>
      <c r="E858" s="687"/>
      <c r="F858" s="696">
        <f t="shared" si="157"/>
        <v>0</v>
      </c>
      <c r="G858" s="611"/>
      <c r="H858" s="612"/>
      <c r="I858" s="612"/>
      <c r="J858" s="613"/>
      <c r="K858" s="1646">
        <f t="shared" si="155"/>
      </c>
      <c r="L858" s="557"/>
    </row>
    <row r="859" spans="1:12" ht="15.75">
      <c r="A859" s="8">
        <v>401</v>
      </c>
      <c r="B859" s="1354"/>
      <c r="C859" s="1307">
        <v>4219</v>
      </c>
      <c r="D859" s="1339" t="s">
        <v>1227</v>
      </c>
      <c r="E859" s="691"/>
      <c r="F859" s="695">
        <f t="shared" si="157"/>
        <v>0</v>
      </c>
      <c r="G859" s="620"/>
      <c r="H859" s="621"/>
      <c r="I859" s="621"/>
      <c r="J859" s="622"/>
      <c r="K859" s="1646">
        <f t="shared" si="155"/>
      </c>
      <c r="L859" s="557"/>
    </row>
    <row r="860" spans="1:12" ht="15.75">
      <c r="A860" s="8">
        <v>402</v>
      </c>
      <c r="B860" s="1303">
        <v>4300</v>
      </c>
      <c r="C860" s="1766" t="s">
        <v>1228</v>
      </c>
      <c r="D860" s="1766"/>
      <c r="E860" s="1624">
        <f aca="true" t="shared" si="158" ref="E860:J860">SUM(E861:E863)</f>
        <v>0</v>
      </c>
      <c r="F860" s="526">
        <f t="shared" si="158"/>
        <v>0</v>
      </c>
      <c r="G860" s="641">
        <f t="shared" si="158"/>
        <v>0</v>
      </c>
      <c r="H860" s="642">
        <f t="shared" si="158"/>
        <v>0</v>
      </c>
      <c r="I860" s="642">
        <f t="shared" si="158"/>
        <v>0</v>
      </c>
      <c r="J860" s="643">
        <f t="shared" si="158"/>
        <v>0</v>
      </c>
      <c r="K860" s="1646">
        <f t="shared" si="155"/>
      </c>
      <c r="L860" s="557"/>
    </row>
    <row r="861" spans="1:12" ht="15.75">
      <c r="A861" s="19">
        <v>404</v>
      </c>
      <c r="B861" s="1354"/>
      <c r="C861" s="1305">
        <v>4301</v>
      </c>
      <c r="D861" s="1324" t="s">
        <v>1229</v>
      </c>
      <c r="E861" s="685"/>
      <c r="F861" s="694">
        <f aca="true" t="shared" si="159" ref="F861:F866">G861+H861+I861+J861</f>
        <v>0</v>
      </c>
      <c r="G861" s="608"/>
      <c r="H861" s="609"/>
      <c r="I861" s="609"/>
      <c r="J861" s="610"/>
      <c r="K861" s="1646">
        <f t="shared" si="155"/>
      </c>
      <c r="L861" s="557"/>
    </row>
    <row r="862" spans="1:12" ht="15.75">
      <c r="A862" s="19">
        <v>404</v>
      </c>
      <c r="B862" s="1354"/>
      <c r="C862" s="1311">
        <v>4302</v>
      </c>
      <c r="D862" s="1355" t="s">
        <v>1320</v>
      </c>
      <c r="E862" s="687"/>
      <c r="F862" s="696">
        <f t="shared" si="159"/>
        <v>0</v>
      </c>
      <c r="G862" s="611"/>
      <c r="H862" s="612"/>
      <c r="I862" s="612"/>
      <c r="J862" s="613"/>
      <c r="K862" s="1646">
        <f t="shared" si="155"/>
      </c>
      <c r="L862" s="557"/>
    </row>
    <row r="863" spans="1:12" ht="15.75">
      <c r="A863" s="9">
        <v>440</v>
      </c>
      <c r="B863" s="1354"/>
      <c r="C863" s="1307">
        <v>4309</v>
      </c>
      <c r="D863" s="1315" t="s">
        <v>1231</v>
      </c>
      <c r="E863" s="691"/>
      <c r="F863" s="695">
        <f t="shared" si="159"/>
        <v>0</v>
      </c>
      <c r="G863" s="620"/>
      <c r="H863" s="621"/>
      <c r="I863" s="621"/>
      <c r="J863" s="622"/>
      <c r="K863" s="1646">
        <f t="shared" si="155"/>
      </c>
      <c r="L863" s="557"/>
    </row>
    <row r="864" spans="1:12" ht="15.75">
      <c r="A864" s="9">
        <v>450</v>
      </c>
      <c r="B864" s="1303">
        <v>4400</v>
      </c>
      <c r="C864" s="1766" t="s">
        <v>1232</v>
      </c>
      <c r="D864" s="1766"/>
      <c r="E864" s="1624"/>
      <c r="F864" s="526">
        <f t="shared" si="159"/>
        <v>0</v>
      </c>
      <c r="G864" s="1418"/>
      <c r="H864" s="1419"/>
      <c r="I864" s="1419"/>
      <c r="J864" s="1420"/>
      <c r="K864" s="1646">
        <f t="shared" si="155"/>
      </c>
      <c r="L864" s="557"/>
    </row>
    <row r="865" spans="1:12" ht="15.75">
      <c r="A865" s="9">
        <v>495</v>
      </c>
      <c r="B865" s="1303">
        <v>4500</v>
      </c>
      <c r="C865" s="1766" t="s">
        <v>1295</v>
      </c>
      <c r="D865" s="1766"/>
      <c r="E865" s="1624"/>
      <c r="F865" s="526">
        <f t="shared" si="159"/>
        <v>0</v>
      </c>
      <c r="G865" s="1418"/>
      <c r="H865" s="1419"/>
      <c r="I865" s="1419"/>
      <c r="J865" s="1420"/>
      <c r="K865" s="1646">
        <f t="shared" si="155"/>
      </c>
      <c r="L865" s="557"/>
    </row>
    <row r="866" spans="1:12" ht="15.75">
      <c r="A866" s="10">
        <v>500</v>
      </c>
      <c r="B866" s="1303">
        <v>4600</v>
      </c>
      <c r="C866" s="1768" t="s">
        <v>1233</v>
      </c>
      <c r="D866" s="1769"/>
      <c r="E866" s="1624"/>
      <c r="F866" s="526">
        <f t="shared" si="159"/>
        <v>0</v>
      </c>
      <c r="G866" s="1418"/>
      <c r="H866" s="1419"/>
      <c r="I866" s="1419"/>
      <c r="J866" s="1420"/>
      <c r="K866" s="1646">
        <f t="shared" si="155"/>
      </c>
      <c r="L866" s="557"/>
    </row>
    <row r="867" spans="1:12" ht="15.75">
      <c r="A867" s="10">
        <v>505</v>
      </c>
      <c r="B867" s="1303">
        <v>4900</v>
      </c>
      <c r="C867" s="1766" t="s">
        <v>813</v>
      </c>
      <c r="D867" s="1766"/>
      <c r="E867" s="1624">
        <f aca="true" t="shared" si="160" ref="E867:J867">+E868+E869</f>
        <v>0</v>
      </c>
      <c r="F867" s="526">
        <f t="shared" si="160"/>
        <v>0</v>
      </c>
      <c r="G867" s="641">
        <f t="shared" si="160"/>
        <v>0</v>
      </c>
      <c r="H867" s="642">
        <f t="shared" si="160"/>
        <v>0</v>
      </c>
      <c r="I867" s="642">
        <f t="shared" si="160"/>
        <v>0</v>
      </c>
      <c r="J867" s="643">
        <f t="shared" si="160"/>
        <v>0</v>
      </c>
      <c r="K867" s="1646">
        <f t="shared" si="155"/>
      </c>
      <c r="L867" s="557"/>
    </row>
    <row r="868" spans="1:12" ht="15.75">
      <c r="A868" s="10">
        <v>510</v>
      </c>
      <c r="B868" s="1354"/>
      <c r="C868" s="1305">
        <v>4901</v>
      </c>
      <c r="D868" s="1356" t="s">
        <v>814</v>
      </c>
      <c r="E868" s="685"/>
      <c r="F868" s="694">
        <f>G868+H868+I868+J868</f>
        <v>0</v>
      </c>
      <c r="G868" s="608"/>
      <c r="H868" s="609"/>
      <c r="I868" s="609"/>
      <c r="J868" s="610"/>
      <c r="K868" s="1646">
        <f t="shared" si="155"/>
      </c>
      <c r="L868" s="557"/>
    </row>
    <row r="869" spans="1:12" ht="15.75">
      <c r="A869" s="10">
        <v>515</v>
      </c>
      <c r="B869" s="1354"/>
      <c r="C869" s="1307">
        <v>4902</v>
      </c>
      <c r="D869" s="1315" t="s">
        <v>815</v>
      </c>
      <c r="E869" s="691"/>
      <c r="F869" s="695">
        <f>G869+H869+I869+J869</f>
        <v>0</v>
      </c>
      <c r="G869" s="620"/>
      <c r="H869" s="621"/>
      <c r="I869" s="621"/>
      <c r="J869" s="622"/>
      <c r="K869" s="1646">
        <f t="shared" si="155"/>
      </c>
      <c r="L869" s="557"/>
    </row>
    <row r="870" spans="1:12" ht="15.75">
      <c r="A870" s="10">
        <v>520</v>
      </c>
      <c r="B870" s="1357">
        <v>5100</v>
      </c>
      <c r="C870" s="1767" t="s">
        <v>1234</v>
      </c>
      <c r="D870" s="1767"/>
      <c r="E870" s="1624"/>
      <c r="F870" s="526">
        <f>G870+H870+I870+J870</f>
        <v>0</v>
      </c>
      <c r="G870" s="1418"/>
      <c r="H870" s="1419"/>
      <c r="I870" s="1419"/>
      <c r="J870" s="1420"/>
      <c r="K870" s="1646">
        <f t="shared" si="155"/>
      </c>
      <c r="L870" s="557"/>
    </row>
    <row r="871" spans="1:12" ht="15.75">
      <c r="A871" s="10">
        <v>525</v>
      </c>
      <c r="B871" s="1357">
        <v>5200</v>
      </c>
      <c r="C871" s="1767" t="s">
        <v>1235</v>
      </c>
      <c r="D871" s="1767"/>
      <c r="E871" s="1624">
        <f aca="true" t="shared" si="161" ref="E871:J871">SUM(E872:E878)</f>
        <v>0</v>
      </c>
      <c r="F871" s="526">
        <f t="shared" si="161"/>
        <v>0</v>
      </c>
      <c r="G871" s="641">
        <f t="shared" si="161"/>
        <v>0</v>
      </c>
      <c r="H871" s="642">
        <f t="shared" si="161"/>
        <v>0</v>
      </c>
      <c r="I871" s="642">
        <f t="shared" si="161"/>
        <v>0</v>
      </c>
      <c r="J871" s="643">
        <f t="shared" si="161"/>
        <v>0</v>
      </c>
      <c r="K871" s="1646">
        <f t="shared" si="155"/>
      </c>
      <c r="L871" s="557"/>
    </row>
    <row r="872" spans="1:12" ht="15.75">
      <c r="A872" s="9">
        <v>635</v>
      </c>
      <c r="B872" s="1358"/>
      <c r="C872" s="1359">
        <v>5201</v>
      </c>
      <c r="D872" s="1360" t="s">
        <v>1236</v>
      </c>
      <c r="E872" s="685"/>
      <c r="F872" s="694">
        <f aca="true" t="shared" si="162" ref="F872:F878">G872+H872+I872+J872</f>
        <v>0</v>
      </c>
      <c r="G872" s="608"/>
      <c r="H872" s="609"/>
      <c r="I872" s="609"/>
      <c r="J872" s="610"/>
      <c r="K872" s="1646">
        <f t="shared" si="155"/>
      </c>
      <c r="L872" s="557"/>
    </row>
    <row r="873" spans="1:12" ht="15.75">
      <c r="A873" s="10">
        <v>640</v>
      </c>
      <c r="B873" s="1358"/>
      <c r="C873" s="1361">
        <v>5202</v>
      </c>
      <c r="D873" s="1362" t="s">
        <v>1237</v>
      </c>
      <c r="E873" s="687"/>
      <c r="F873" s="696">
        <f t="shared" si="162"/>
        <v>0</v>
      </c>
      <c r="G873" s="611"/>
      <c r="H873" s="612"/>
      <c r="I873" s="612"/>
      <c r="J873" s="613"/>
      <c r="K873" s="1646">
        <f t="shared" si="155"/>
      </c>
      <c r="L873" s="557"/>
    </row>
    <row r="874" spans="1:12" ht="15.75">
      <c r="A874" s="10">
        <v>645</v>
      </c>
      <c r="B874" s="1358"/>
      <c r="C874" s="1361">
        <v>5203</v>
      </c>
      <c r="D874" s="1362" t="s">
        <v>280</v>
      </c>
      <c r="E874" s="687"/>
      <c r="F874" s="696">
        <f t="shared" si="162"/>
        <v>0</v>
      </c>
      <c r="G874" s="611"/>
      <c r="H874" s="612"/>
      <c r="I874" s="612"/>
      <c r="J874" s="613"/>
      <c r="K874" s="1646">
        <f t="shared" si="155"/>
      </c>
      <c r="L874" s="557"/>
    </row>
    <row r="875" spans="1:12" ht="15.75">
      <c r="A875" s="10">
        <v>650</v>
      </c>
      <c r="B875" s="1358"/>
      <c r="C875" s="1361">
        <v>5204</v>
      </c>
      <c r="D875" s="1362" t="s">
        <v>281</v>
      </c>
      <c r="E875" s="687"/>
      <c r="F875" s="696">
        <f t="shared" si="162"/>
        <v>0</v>
      </c>
      <c r="G875" s="611"/>
      <c r="H875" s="612"/>
      <c r="I875" s="612"/>
      <c r="J875" s="613"/>
      <c r="K875" s="1646">
        <f t="shared" si="155"/>
      </c>
      <c r="L875" s="557"/>
    </row>
    <row r="876" spans="1:12" ht="15.75">
      <c r="A876" s="9">
        <v>655</v>
      </c>
      <c r="B876" s="1358"/>
      <c r="C876" s="1361">
        <v>5205</v>
      </c>
      <c r="D876" s="1362" t="s">
        <v>282</v>
      </c>
      <c r="E876" s="687"/>
      <c r="F876" s="696">
        <f t="shared" si="162"/>
        <v>0</v>
      </c>
      <c r="G876" s="611"/>
      <c r="H876" s="612"/>
      <c r="I876" s="612"/>
      <c r="J876" s="613"/>
      <c r="K876" s="1646">
        <f t="shared" si="155"/>
      </c>
      <c r="L876" s="557"/>
    </row>
    <row r="877" spans="1:12" ht="15.75">
      <c r="A877" s="9">
        <v>665</v>
      </c>
      <c r="B877" s="1358"/>
      <c r="C877" s="1361">
        <v>5206</v>
      </c>
      <c r="D877" s="1362" t="s">
        <v>283</v>
      </c>
      <c r="E877" s="687"/>
      <c r="F877" s="696">
        <f t="shared" si="162"/>
        <v>0</v>
      </c>
      <c r="G877" s="611"/>
      <c r="H877" s="612"/>
      <c r="I877" s="612"/>
      <c r="J877" s="613"/>
      <c r="K877" s="1646">
        <f t="shared" si="155"/>
      </c>
      <c r="L877" s="557"/>
    </row>
    <row r="878" spans="1:12" ht="15.75">
      <c r="A878" s="9">
        <v>675</v>
      </c>
      <c r="B878" s="1358"/>
      <c r="C878" s="1363">
        <v>5219</v>
      </c>
      <c r="D878" s="1364" t="s">
        <v>284</v>
      </c>
      <c r="E878" s="691"/>
      <c r="F878" s="695">
        <f t="shared" si="162"/>
        <v>0</v>
      </c>
      <c r="G878" s="620"/>
      <c r="H878" s="621"/>
      <c r="I878" s="621"/>
      <c r="J878" s="622"/>
      <c r="K878" s="1646">
        <f t="shared" si="155"/>
      </c>
      <c r="L878" s="557"/>
    </row>
    <row r="879" spans="1:12" ht="15.75">
      <c r="A879" s="9">
        <v>685</v>
      </c>
      <c r="B879" s="1357">
        <v>5300</v>
      </c>
      <c r="C879" s="1767" t="s">
        <v>285</v>
      </c>
      <c r="D879" s="1767"/>
      <c r="E879" s="1624">
        <f aca="true" t="shared" si="163" ref="E879:J879">SUM(E880:E881)</f>
        <v>0</v>
      </c>
      <c r="F879" s="526">
        <f t="shared" si="163"/>
        <v>0</v>
      </c>
      <c r="G879" s="641">
        <f t="shared" si="163"/>
        <v>0</v>
      </c>
      <c r="H879" s="642">
        <f t="shared" si="163"/>
        <v>0</v>
      </c>
      <c r="I879" s="642">
        <f t="shared" si="163"/>
        <v>0</v>
      </c>
      <c r="J879" s="643">
        <f t="shared" si="163"/>
        <v>0</v>
      </c>
      <c r="K879" s="1646">
        <f t="shared" si="155"/>
      </c>
      <c r="L879" s="557"/>
    </row>
    <row r="880" spans="1:12" ht="15.75">
      <c r="A880" s="10">
        <v>690</v>
      </c>
      <c r="B880" s="1358"/>
      <c r="C880" s="1359">
        <v>5301</v>
      </c>
      <c r="D880" s="1360" t="s">
        <v>1728</v>
      </c>
      <c r="E880" s="685"/>
      <c r="F880" s="694">
        <f>G880+H880+I880+J880</f>
        <v>0</v>
      </c>
      <c r="G880" s="608"/>
      <c r="H880" s="609"/>
      <c r="I880" s="609"/>
      <c r="J880" s="610"/>
      <c r="K880" s="1646">
        <f t="shared" si="155"/>
      </c>
      <c r="L880" s="557"/>
    </row>
    <row r="881" spans="1:12" ht="15.75">
      <c r="A881" s="10">
        <v>695</v>
      </c>
      <c r="B881" s="1358"/>
      <c r="C881" s="1363">
        <v>5309</v>
      </c>
      <c r="D881" s="1364" t="s">
        <v>286</v>
      </c>
      <c r="E881" s="691"/>
      <c r="F881" s="695">
        <f>G881+H881+I881+J881</f>
        <v>0</v>
      </c>
      <c r="G881" s="620"/>
      <c r="H881" s="621"/>
      <c r="I881" s="621"/>
      <c r="J881" s="622"/>
      <c r="K881" s="1646">
        <f t="shared" si="155"/>
      </c>
      <c r="L881" s="557"/>
    </row>
    <row r="882" spans="1:12" ht="15.75">
      <c r="A882" s="9">
        <v>700</v>
      </c>
      <c r="B882" s="1357">
        <v>5400</v>
      </c>
      <c r="C882" s="1767" t="s">
        <v>1251</v>
      </c>
      <c r="D882" s="1767"/>
      <c r="E882" s="1624"/>
      <c r="F882" s="526">
        <f>G882+H882+I882+J882</f>
        <v>0</v>
      </c>
      <c r="G882" s="1418"/>
      <c r="H882" s="1419"/>
      <c r="I882" s="1419"/>
      <c r="J882" s="1420"/>
      <c r="K882" s="1646">
        <f t="shared" si="155"/>
      </c>
      <c r="L882" s="557"/>
    </row>
    <row r="883" spans="1:12" ht="15.75">
      <c r="A883" s="9">
        <v>710</v>
      </c>
      <c r="B883" s="1303">
        <v>5500</v>
      </c>
      <c r="C883" s="1766" t="s">
        <v>1252</v>
      </c>
      <c r="D883" s="1766"/>
      <c r="E883" s="1624">
        <f aca="true" t="shared" si="164" ref="E883:J883">SUM(E884:E887)</f>
        <v>0</v>
      </c>
      <c r="F883" s="526">
        <f t="shared" si="164"/>
        <v>0</v>
      </c>
      <c r="G883" s="641">
        <f t="shared" si="164"/>
        <v>0</v>
      </c>
      <c r="H883" s="642">
        <f t="shared" si="164"/>
        <v>0</v>
      </c>
      <c r="I883" s="642">
        <f t="shared" si="164"/>
        <v>0</v>
      </c>
      <c r="J883" s="643">
        <f t="shared" si="164"/>
        <v>0</v>
      </c>
      <c r="K883" s="1646">
        <f t="shared" si="155"/>
      </c>
      <c r="L883" s="557"/>
    </row>
    <row r="884" spans="1:12" ht="15.75">
      <c r="A884" s="10">
        <v>715</v>
      </c>
      <c r="B884" s="1354"/>
      <c r="C884" s="1305">
        <v>5501</v>
      </c>
      <c r="D884" s="1324" t="s">
        <v>1253</v>
      </c>
      <c r="E884" s="685"/>
      <c r="F884" s="694">
        <f>G884+H884+I884+J884</f>
        <v>0</v>
      </c>
      <c r="G884" s="608"/>
      <c r="H884" s="609"/>
      <c r="I884" s="609"/>
      <c r="J884" s="610"/>
      <c r="K884" s="1646">
        <f t="shared" si="155"/>
      </c>
      <c r="L884" s="557"/>
    </row>
    <row r="885" spans="1:12" ht="15.75">
      <c r="A885" s="10">
        <v>720</v>
      </c>
      <c r="B885" s="1354"/>
      <c r="C885" s="1311">
        <v>5502</v>
      </c>
      <c r="D885" s="1312" t="s">
        <v>1254</v>
      </c>
      <c r="E885" s="687"/>
      <c r="F885" s="696">
        <f>G885+H885+I885+J885</f>
        <v>0</v>
      </c>
      <c r="G885" s="611"/>
      <c r="H885" s="612"/>
      <c r="I885" s="612"/>
      <c r="J885" s="613"/>
      <c r="K885" s="1646">
        <f t="shared" si="155"/>
      </c>
      <c r="L885" s="557"/>
    </row>
    <row r="886" spans="1:12" ht="15.75">
      <c r="A886" s="10">
        <v>725</v>
      </c>
      <c r="B886" s="1354"/>
      <c r="C886" s="1311">
        <v>5503</v>
      </c>
      <c r="D886" s="1355" t="s">
        <v>1255</v>
      </c>
      <c r="E886" s="687"/>
      <c r="F886" s="696">
        <f>G886+H886+I886+J886</f>
        <v>0</v>
      </c>
      <c r="G886" s="611"/>
      <c r="H886" s="612"/>
      <c r="I886" s="612"/>
      <c r="J886" s="613"/>
      <c r="K886" s="1646">
        <f t="shared" si="155"/>
      </c>
      <c r="L886" s="557"/>
    </row>
    <row r="887" spans="1:12" ht="15.75">
      <c r="A887" s="10">
        <v>730</v>
      </c>
      <c r="B887" s="1354"/>
      <c r="C887" s="1307">
        <v>5504</v>
      </c>
      <c r="D887" s="1335" t="s">
        <v>1256</v>
      </c>
      <c r="E887" s="691"/>
      <c r="F887" s="695">
        <f>G887+H887+I887+J887</f>
        <v>0</v>
      </c>
      <c r="G887" s="620"/>
      <c r="H887" s="621"/>
      <c r="I887" s="621"/>
      <c r="J887" s="622"/>
      <c r="K887" s="1646">
        <f t="shared" si="155"/>
      </c>
      <c r="L887" s="557"/>
    </row>
    <row r="888" spans="1:12" ht="15.75">
      <c r="A888" s="10">
        <v>735</v>
      </c>
      <c r="B888" s="1357">
        <v>5700</v>
      </c>
      <c r="C888" s="1753" t="s">
        <v>1798</v>
      </c>
      <c r="D888" s="1754"/>
      <c r="E888" s="1624">
        <f aca="true" t="shared" si="165" ref="E888:J888">SUM(E889:E891)</f>
        <v>0</v>
      </c>
      <c r="F888" s="526">
        <f t="shared" si="165"/>
        <v>0</v>
      </c>
      <c r="G888" s="641">
        <f t="shared" si="165"/>
        <v>0</v>
      </c>
      <c r="H888" s="642">
        <f t="shared" si="165"/>
        <v>0</v>
      </c>
      <c r="I888" s="642">
        <f t="shared" si="165"/>
        <v>0</v>
      </c>
      <c r="J888" s="643">
        <f t="shared" si="165"/>
        <v>0</v>
      </c>
      <c r="K888" s="1646">
        <f t="shared" si="155"/>
      </c>
      <c r="L888" s="557"/>
    </row>
    <row r="889" spans="1:12" ht="15.75">
      <c r="A889" s="10">
        <v>740</v>
      </c>
      <c r="B889" s="1358"/>
      <c r="C889" s="1359">
        <v>5701</v>
      </c>
      <c r="D889" s="1360" t="s">
        <v>1258</v>
      </c>
      <c r="E889" s="685"/>
      <c r="F889" s="694">
        <f>G889+H889+I889+J889</f>
        <v>0</v>
      </c>
      <c r="G889" s="608"/>
      <c r="H889" s="609"/>
      <c r="I889" s="609"/>
      <c r="J889" s="610"/>
      <c r="K889" s="1646">
        <f t="shared" si="155"/>
      </c>
      <c r="L889" s="557"/>
    </row>
    <row r="890" spans="1:12" ht="15.75">
      <c r="A890" s="10">
        <v>745</v>
      </c>
      <c r="B890" s="1358"/>
      <c r="C890" s="1365">
        <v>5702</v>
      </c>
      <c r="D890" s="1366" t="s">
        <v>1259</v>
      </c>
      <c r="E890" s="689"/>
      <c r="F890" s="697">
        <f>G890+H890+I890+J890</f>
        <v>0</v>
      </c>
      <c r="G890" s="675"/>
      <c r="H890" s="676"/>
      <c r="I890" s="676"/>
      <c r="J890" s="677"/>
      <c r="K890" s="1646">
        <f t="shared" si="155"/>
      </c>
      <c r="L890" s="557"/>
    </row>
    <row r="891" spans="1:12" ht="15.75">
      <c r="A891" s="9">
        <v>750</v>
      </c>
      <c r="B891" s="1310"/>
      <c r="C891" s="1367">
        <v>4071</v>
      </c>
      <c r="D891" s="1368" t="s">
        <v>1260</v>
      </c>
      <c r="E891" s="1629"/>
      <c r="F891" s="707">
        <f>G891+H891+I891+J891</f>
        <v>0</v>
      </c>
      <c r="G891" s="815"/>
      <c r="H891" s="1421"/>
      <c r="I891" s="1421"/>
      <c r="J891" s="1422"/>
      <c r="K891" s="1646">
        <f t="shared" si="155"/>
      </c>
      <c r="L891" s="557"/>
    </row>
    <row r="892" spans="1:12" ht="36" customHeight="1">
      <c r="A892" s="10">
        <v>755</v>
      </c>
      <c r="B892" s="1369"/>
      <c r="C892" s="1370"/>
      <c r="D892" s="1371"/>
      <c r="E892" s="1648"/>
      <c r="F892" s="832"/>
      <c r="G892" s="832"/>
      <c r="H892" s="832"/>
      <c r="I892" s="832"/>
      <c r="J892" s="833"/>
      <c r="K892" s="1646">
        <f t="shared" si="155"/>
      </c>
      <c r="L892" s="557"/>
    </row>
    <row r="893" spans="1:12" ht="15.75">
      <c r="A893" s="10">
        <v>760</v>
      </c>
      <c r="B893" s="1372">
        <v>98</v>
      </c>
      <c r="C893" s="1755" t="s">
        <v>1261</v>
      </c>
      <c r="D893" s="1756"/>
      <c r="E893" s="1630"/>
      <c r="F893" s="846">
        <f>G893+H893+I893+J893</f>
        <v>0</v>
      </c>
      <c r="G893" s="839">
        <v>0</v>
      </c>
      <c r="H893" s="840">
        <v>0</v>
      </c>
      <c r="I893" s="840">
        <v>0</v>
      </c>
      <c r="J893" s="841">
        <v>0</v>
      </c>
      <c r="K893" s="1646">
        <f t="shared" si="155"/>
      </c>
      <c r="L893" s="557"/>
    </row>
    <row r="894" spans="1:12" ht="15.75">
      <c r="A894" s="9">
        <v>765</v>
      </c>
      <c r="B894" s="1373"/>
      <c r="C894" s="1374"/>
      <c r="D894" s="1375"/>
      <c r="E894" s="439"/>
      <c r="F894" s="439"/>
      <c r="G894" s="439"/>
      <c r="H894" s="439"/>
      <c r="I894" s="439"/>
      <c r="J894" s="440"/>
      <c r="K894" s="1646">
        <f t="shared" si="155"/>
      </c>
      <c r="L894" s="557"/>
    </row>
    <row r="895" spans="1:12" ht="15.75">
      <c r="A895" s="9">
        <v>775</v>
      </c>
      <c r="B895" s="1376"/>
      <c r="C895" s="1226"/>
      <c r="D895" s="1371"/>
      <c r="E895" s="441"/>
      <c r="F895" s="441"/>
      <c r="G895" s="441"/>
      <c r="H895" s="441"/>
      <c r="I895" s="441"/>
      <c r="J895" s="442"/>
      <c r="K895" s="1646">
        <f t="shared" si="155"/>
      </c>
      <c r="L895" s="557"/>
    </row>
    <row r="896" spans="1:12" ht="15.75">
      <c r="A896" s="10">
        <v>780</v>
      </c>
      <c r="B896" s="1377"/>
      <c r="C896" s="1378"/>
      <c r="D896" s="1371"/>
      <c r="E896" s="441"/>
      <c r="F896" s="441"/>
      <c r="G896" s="441"/>
      <c r="H896" s="441"/>
      <c r="I896" s="441"/>
      <c r="J896" s="442"/>
      <c r="K896" s="1646">
        <f t="shared" si="155"/>
      </c>
      <c r="L896" s="557"/>
    </row>
    <row r="897" spans="1:12" ht="16.5" thickBot="1">
      <c r="A897" s="10">
        <v>785</v>
      </c>
      <c r="B897" s="1379"/>
      <c r="C897" s="1379" t="s">
        <v>666</v>
      </c>
      <c r="D897" s="1380">
        <f>+B897</f>
        <v>0</v>
      </c>
      <c r="E897" s="539">
        <f aca="true" t="shared" si="166" ref="E897:J897">SUM(E785,E788,E794,E800,E801,E819,E823,E829,E832,E833,E834,E835,E836,E843,E850,E851,E852,E853,E860,E864,E865,E866,E867,E870,E871,E879,E882,E883,E888)+E893</f>
        <v>1790</v>
      </c>
      <c r="F897" s="540">
        <f t="shared" si="166"/>
        <v>4279</v>
      </c>
      <c r="G897" s="829">
        <f t="shared" si="166"/>
        <v>2840</v>
      </c>
      <c r="H897" s="830">
        <f t="shared" si="166"/>
        <v>0</v>
      </c>
      <c r="I897" s="830">
        <f t="shared" si="166"/>
        <v>0</v>
      </c>
      <c r="J897" s="831">
        <f t="shared" si="166"/>
        <v>1439</v>
      </c>
      <c r="K897" s="1646">
        <f t="shared" si="155"/>
        <v>1</v>
      </c>
      <c r="L897" s="1638" t="str">
        <f>LEFT(C782,1)</f>
        <v>5</v>
      </c>
    </row>
    <row r="898" spans="1:12" ht="16.5" thickTop="1">
      <c r="A898" s="10">
        <v>790</v>
      </c>
      <c r="B898" s="1381"/>
      <c r="C898" s="1382"/>
      <c r="D898" s="1229"/>
      <c r="E898" s="847"/>
      <c r="F898" s="847"/>
      <c r="G898" s="847"/>
      <c r="H898" s="847"/>
      <c r="I898" s="847"/>
      <c r="J898" s="847"/>
      <c r="K898" s="4">
        <f>K897</f>
        <v>1</v>
      </c>
      <c r="L898" s="556"/>
    </row>
    <row r="899" spans="1:12" ht="15.75">
      <c r="A899" s="10">
        <v>795</v>
      </c>
      <c r="B899" s="1291"/>
      <c r="C899" s="1383"/>
      <c r="D899" s="1384"/>
      <c r="E899" s="848"/>
      <c r="F899" s="848"/>
      <c r="G899" s="848"/>
      <c r="H899" s="848"/>
      <c r="I899" s="848"/>
      <c r="J899" s="848"/>
      <c r="K899" s="4">
        <f>K897</f>
        <v>1</v>
      </c>
      <c r="L899" s="556"/>
    </row>
    <row r="900" spans="1:12" ht="15.75">
      <c r="A900" s="9">
        <v>805</v>
      </c>
      <c r="B900" s="847"/>
      <c r="C900" s="1226"/>
      <c r="D900" s="1254"/>
      <c r="E900" s="848"/>
      <c r="F900" s="848"/>
      <c r="G900" s="848"/>
      <c r="H900" s="848"/>
      <c r="I900" s="848"/>
      <c r="J900" s="848"/>
      <c r="K900" s="4">
        <f>K897</f>
        <v>1</v>
      </c>
      <c r="L900" s="556"/>
    </row>
    <row r="901" spans="1:12" ht="15.75">
      <c r="A901" s="10">
        <v>810</v>
      </c>
      <c r="B901" s="1757" t="str">
        <f>$B$7</f>
        <v>ОТЧЕТНИ ДАННИ ПО ЕБК ЗА ИЗПЪЛНЕНИЕТО НА БЮДЖЕТА</v>
      </c>
      <c r="C901" s="1758"/>
      <c r="D901" s="1758"/>
      <c r="E901" s="848"/>
      <c r="F901" s="848"/>
      <c r="G901" s="848"/>
      <c r="H901" s="848"/>
      <c r="I901" s="848"/>
      <c r="J901" s="848"/>
      <c r="K901" s="4">
        <f>K897</f>
        <v>1</v>
      </c>
      <c r="L901" s="556"/>
    </row>
    <row r="902" spans="1:12" ht="15.75">
      <c r="A902" s="10">
        <v>815</v>
      </c>
      <c r="B902" s="847"/>
      <c r="C902" s="1226"/>
      <c r="D902" s="1254"/>
      <c r="E902" s="1255" t="s">
        <v>1011</v>
      </c>
      <c r="F902" s="1255" t="s">
        <v>878</v>
      </c>
      <c r="G902" s="848"/>
      <c r="H902" s="848"/>
      <c r="I902" s="848"/>
      <c r="J902" s="848"/>
      <c r="K902" s="4">
        <f>K897</f>
        <v>1</v>
      </c>
      <c r="L902" s="556"/>
    </row>
    <row r="903" spans="1:12" ht="18.75">
      <c r="A903" s="14">
        <v>525</v>
      </c>
      <c r="B903" s="1759">
        <f>$B$9</f>
        <v>0</v>
      </c>
      <c r="C903" s="1760"/>
      <c r="D903" s="1761"/>
      <c r="E903" s="1165">
        <f>$E$9</f>
        <v>42005</v>
      </c>
      <c r="F903" s="1259">
        <f>$F$9</f>
        <v>42185</v>
      </c>
      <c r="G903" s="848"/>
      <c r="H903" s="848"/>
      <c r="I903" s="848"/>
      <c r="J903" s="848"/>
      <c r="K903" s="4">
        <f>K897</f>
        <v>1</v>
      </c>
      <c r="L903" s="556"/>
    </row>
    <row r="904" spans="1:12" ht="15.75">
      <c r="A904" s="9">
        <v>820</v>
      </c>
      <c r="B904" s="1260" t="str">
        <f>$B$10</f>
        <v>                                                            (наименование на разпоредителя с бюджет)</v>
      </c>
      <c r="C904" s="847"/>
      <c r="D904" s="1229"/>
      <c r="E904" s="1261"/>
      <c r="F904" s="1261"/>
      <c r="G904" s="848"/>
      <c r="H904" s="848"/>
      <c r="I904" s="848"/>
      <c r="J904" s="848"/>
      <c r="K904" s="4">
        <f>K897</f>
        <v>1</v>
      </c>
      <c r="L904" s="556"/>
    </row>
    <row r="905" spans="1:12" ht="15.75">
      <c r="A905" s="10">
        <v>821</v>
      </c>
      <c r="B905" s="1260"/>
      <c r="C905" s="847"/>
      <c r="D905" s="1229"/>
      <c r="E905" s="1260"/>
      <c r="F905" s="847"/>
      <c r="G905" s="848"/>
      <c r="H905" s="848"/>
      <c r="I905" s="848"/>
      <c r="J905" s="848"/>
      <c r="K905" s="4">
        <f>K897</f>
        <v>1</v>
      </c>
      <c r="L905" s="556"/>
    </row>
    <row r="906" spans="1:12" ht="19.5">
      <c r="A906" s="10">
        <v>822</v>
      </c>
      <c r="B906" s="1762" t="str">
        <f>$B$12</f>
        <v>Омбудсман</v>
      </c>
      <c r="C906" s="1763"/>
      <c r="D906" s="1764"/>
      <c r="E906" s="1262" t="s">
        <v>1777</v>
      </c>
      <c r="F906" s="1385" t="str">
        <f>$F$12</f>
        <v>4000</v>
      </c>
      <c r="G906" s="848"/>
      <c r="H906" s="848"/>
      <c r="I906" s="848"/>
      <c r="J906" s="848"/>
      <c r="K906" s="4">
        <f>K897</f>
        <v>1</v>
      </c>
      <c r="L906" s="556"/>
    </row>
    <row r="907" spans="1:12" ht="15.75">
      <c r="A907" s="10">
        <v>823</v>
      </c>
      <c r="B907" s="1265" t="str">
        <f>$B$13</f>
        <v>                                             (наименование на първостепенния разпоредител с бюджет)</v>
      </c>
      <c r="C907" s="847"/>
      <c r="D907" s="1229"/>
      <c r="E907" s="1266"/>
      <c r="F907" s="1267"/>
      <c r="G907" s="848"/>
      <c r="H907" s="848"/>
      <c r="I907" s="848"/>
      <c r="J907" s="848"/>
      <c r="K907" s="4">
        <f>K897</f>
        <v>1</v>
      </c>
      <c r="L907" s="556"/>
    </row>
    <row r="908" spans="1:12" ht="19.5">
      <c r="A908" s="10">
        <v>825</v>
      </c>
      <c r="B908" s="1386"/>
      <c r="C908" s="1386"/>
      <c r="D908" s="1387" t="s">
        <v>1897</v>
      </c>
      <c r="E908" s="1388">
        <f>$E$15</f>
        <v>0</v>
      </c>
      <c r="F908" s="1389" t="str">
        <f>$F$15</f>
        <v>БЮДЖЕТ</v>
      </c>
      <c r="G908" s="441"/>
      <c r="H908" s="441"/>
      <c r="I908" s="441"/>
      <c r="J908" s="441"/>
      <c r="K908" s="4">
        <f>K897</f>
        <v>1</v>
      </c>
      <c r="L908" s="556"/>
    </row>
    <row r="909" spans="1:12" ht="16.5" thickBot="1">
      <c r="A909" s="10"/>
      <c r="B909" s="1261"/>
      <c r="C909" s="1226"/>
      <c r="D909" s="1390" t="s">
        <v>1321</v>
      </c>
      <c r="E909" s="848"/>
      <c r="F909" s="1391" t="s">
        <v>1014</v>
      </c>
      <c r="G909" s="1391"/>
      <c r="H909" s="441"/>
      <c r="I909" s="1391"/>
      <c r="J909" s="441"/>
      <c r="K909" s="4">
        <f>K897</f>
        <v>1</v>
      </c>
      <c r="L909" s="556"/>
    </row>
    <row r="910" spans="1:12" ht="15.75">
      <c r="A910" s="10"/>
      <c r="B910" s="1392" t="s">
        <v>1263</v>
      </c>
      <c r="C910" s="1393" t="s">
        <v>1264</v>
      </c>
      <c r="D910" s="1394" t="s">
        <v>1265</v>
      </c>
      <c r="E910" s="1395" t="s">
        <v>1266</v>
      </c>
      <c r="F910" s="1396" t="s">
        <v>1267</v>
      </c>
      <c r="G910" s="849"/>
      <c r="H910" s="849"/>
      <c r="I910" s="849"/>
      <c r="J910" s="849"/>
      <c r="K910" s="4">
        <f>K897</f>
        <v>1</v>
      </c>
      <c r="L910" s="556"/>
    </row>
    <row r="911" spans="1:12" ht="15.75">
      <c r="A911" s="10"/>
      <c r="B911" s="1397"/>
      <c r="C911" s="1398" t="s">
        <v>1268</v>
      </c>
      <c r="D911" s="1399" t="s">
        <v>1269</v>
      </c>
      <c r="E911" s="1423"/>
      <c r="F911" s="1424"/>
      <c r="G911" s="849"/>
      <c r="H911" s="849"/>
      <c r="I911" s="849"/>
      <c r="J911" s="849"/>
      <c r="K911" s="213">
        <f aca="true" t="shared" si="167" ref="K911:K932">(IF($E911&lt;&gt;0,$K$2,IF($F911&lt;&gt;0,$K$2,"")))</f>
      </c>
      <c r="L911" s="556"/>
    </row>
    <row r="912" spans="1:12" ht="15.75">
      <c r="A912" s="10"/>
      <c r="B912" s="1400"/>
      <c r="C912" s="1401" t="s">
        <v>1270</v>
      </c>
      <c r="D912" s="1402" t="s">
        <v>1271</v>
      </c>
      <c r="E912" s="1425"/>
      <c r="F912" s="1426"/>
      <c r="G912" s="849"/>
      <c r="H912" s="849"/>
      <c r="I912" s="849"/>
      <c r="J912" s="849"/>
      <c r="K912" s="213">
        <f t="shared" si="167"/>
      </c>
      <c r="L912" s="556"/>
    </row>
    <row r="913" spans="1:12" ht="15.75">
      <c r="A913" s="10"/>
      <c r="B913" s="1403"/>
      <c r="C913" s="1404" t="s">
        <v>1272</v>
      </c>
      <c r="D913" s="1405" t="s">
        <v>1273</v>
      </c>
      <c r="E913" s="1427"/>
      <c r="F913" s="1428"/>
      <c r="G913" s="849"/>
      <c r="H913" s="849"/>
      <c r="I913" s="849"/>
      <c r="J913" s="849"/>
      <c r="K913" s="213">
        <f t="shared" si="167"/>
      </c>
      <c r="L913" s="556"/>
    </row>
    <row r="914" spans="1:12" ht="15.75">
      <c r="A914" s="10"/>
      <c r="B914" s="1397"/>
      <c r="C914" s="1398" t="s">
        <v>1274</v>
      </c>
      <c r="D914" s="1399" t="s">
        <v>1275</v>
      </c>
      <c r="E914" s="1429"/>
      <c r="F914" s="1430"/>
      <c r="G914" s="849"/>
      <c r="H914" s="849"/>
      <c r="I914" s="849"/>
      <c r="J914" s="849"/>
      <c r="K914" s="213">
        <f t="shared" si="167"/>
      </c>
      <c r="L914" s="556"/>
    </row>
    <row r="915" spans="1:12" ht="15.75">
      <c r="A915" s="10"/>
      <c r="B915" s="1400"/>
      <c r="C915" s="1401" t="s">
        <v>1276</v>
      </c>
      <c r="D915" s="1402" t="s">
        <v>1271</v>
      </c>
      <c r="E915" s="1425"/>
      <c r="F915" s="1426"/>
      <c r="G915" s="849"/>
      <c r="H915" s="849"/>
      <c r="I915" s="849"/>
      <c r="J915" s="849"/>
      <c r="K915" s="213">
        <f t="shared" si="167"/>
      </c>
      <c r="L915" s="556"/>
    </row>
    <row r="916" spans="1:12" ht="15.75">
      <c r="A916" s="10"/>
      <c r="B916" s="1406"/>
      <c r="C916" s="1407" t="s">
        <v>1277</v>
      </c>
      <c r="D916" s="1408" t="s">
        <v>1278</v>
      </c>
      <c r="E916" s="1431"/>
      <c r="F916" s="1432"/>
      <c r="G916" s="849"/>
      <c r="H916" s="849"/>
      <c r="I916" s="849"/>
      <c r="J916" s="849"/>
      <c r="K916" s="213">
        <f t="shared" si="167"/>
      </c>
      <c r="L916" s="556"/>
    </row>
    <row r="917" spans="1:12" ht="15.75">
      <c r="A917" s="10"/>
      <c r="B917" s="1397"/>
      <c r="C917" s="1398" t="s">
        <v>1279</v>
      </c>
      <c r="D917" s="1399" t="s">
        <v>1280</v>
      </c>
      <c r="E917" s="1433"/>
      <c r="F917" s="1434"/>
      <c r="G917" s="849"/>
      <c r="H917" s="849"/>
      <c r="I917" s="849"/>
      <c r="J917" s="849"/>
      <c r="K917" s="213">
        <f t="shared" si="167"/>
      </c>
      <c r="L917" s="556"/>
    </row>
    <row r="918" spans="1:12" ht="15.75">
      <c r="A918" s="10"/>
      <c r="B918" s="1400"/>
      <c r="C918" s="1409" t="s">
        <v>1281</v>
      </c>
      <c r="D918" s="1410" t="s">
        <v>1282</v>
      </c>
      <c r="E918" s="1435"/>
      <c r="F918" s="1436"/>
      <c r="G918" s="849"/>
      <c r="H918" s="849"/>
      <c r="I918" s="849"/>
      <c r="J918" s="849"/>
      <c r="K918" s="213">
        <f t="shared" si="167"/>
      </c>
      <c r="L918" s="556"/>
    </row>
    <row r="919" spans="1:12" ht="15.75">
      <c r="A919" s="10"/>
      <c r="B919" s="1406"/>
      <c r="C919" s="1404" t="s">
        <v>1283</v>
      </c>
      <c r="D919" s="1405" t="s">
        <v>1284</v>
      </c>
      <c r="E919" s="1437"/>
      <c r="F919" s="1438"/>
      <c r="G919" s="849"/>
      <c r="H919" s="849"/>
      <c r="I919" s="849"/>
      <c r="J919" s="849"/>
      <c r="K919" s="213">
        <f t="shared" si="167"/>
      </c>
      <c r="L919" s="556"/>
    </row>
    <row r="920" spans="1:12" ht="15.75">
      <c r="A920" s="10"/>
      <c r="B920" s="1397"/>
      <c r="C920" s="1398" t="s">
        <v>1285</v>
      </c>
      <c r="D920" s="1399" t="s">
        <v>1286</v>
      </c>
      <c r="E920" s="1429"/>
      <c r="F920" s="1430"/>
      <c r="G920" s="849"/>
      <c r="H920" s="849"/>
      <c r="I920" s="849"/>
      <c r="J920" s="849"/>
      <c r="K920" s="213">
        <f t="shared" si="167"/>
      </c>
      <c r="L920" s="556"/>
    </row>
    <row r="921" spans="1:12" ht="15.75">
      <c r="A921" s="10"/>
      <c r="B921" s="1400"/>
      <c r="C921" s="1409" t="s">
        <v>1287</v>
      </c>
      <c r="D921" s="1410" t="s">
        <v>1288</v>
      </c>
      <c r="E921" s="1439"/>
      <c r="F921" s="1440"/>
      <c r="G921" s="849"/>
      <c r="H921" s="849"/>
      <c r="I921" s="849"/>
      <c r="J921" s="849"/>
      <c r="K921" s="213">
        <f t="shared" si="167"/>
      </c>
      <c r="L921" s="556"/>
    </row>
    <row r="922" spans="1:12" ht="15.75">
      <c r="A922" s="10"/>
      <c r="B922" s="1406"/>
      <c r="C922" s="1404" t="s">
        <v>1289</v>
      </c>
      <c r="D922" s="1405" t="s">
        <v>1290</v>
      </c>
      <c r="E922" s="1427"/>
      <c r="F922" s="1428"/>
      <c r="G922" s="849"/>
      <c r="H922" s="849"/>
      <c r="I922" s="849"/>
      <c r="J922" s="849"/>
      <c r="K922" s="213">
        <f t="shared" si="167"/>
      </c>
      <c r="L922" s="556"/>
    </row>
    <row r="923" spans="1:12" ht="15.75">
      <c r="A923" s="12"/>
      <c r="B923" s="1397"/>
      <c r="C923" s="1398" t="s">
        <v>1291</v>
      </c>
      <c r="D923" s="1399" t="s">
        <v>362</v>
      </c>
      <c r="E923" s="1429"/>
      <c r="F923" s="1430"/>
      <c r="G923" s="849"/>
      <c r="H923" s="849"/>
      <c r="I923" s="849"/>
      <c r="J923" s="849"/>
      <c r="K923" s="213">
        <f t="shared" si="167"/>
      </c>
      <c r="L923" s="556"/>
    </row>
    <row r="924" spans="1:12" ht="31.5">
      <c r="A924" s="12">
        <v>905</v>
      </c>
      <c r="B924" s="1397"/>
      <c r="C924" s="1398" t="s">
        <v>363</v>
      </c>
      <c r="D924" s="1399" t="s">
        <v>11</v>
      </c>
      <c r="E924" s="1441"/>
      <c r="F924" s="1442"/>
      <c r="G924" s="849"/>
      <c r="H924" s="849"/>
      <c r="I924" s="849"/>
      <c r="J924" s="849"/>
      <c r="K924" s="213">
        <f t="shared" si="167"/>
      </c>
      <c r="L924" s="556"/>
    </row>
    <row r="925" spans="1:12" ht="15.75">
      <c r="A925" s="12">
        <v>906</v>
      </c>
      <c r="B925" s="1397"/>
      <c r="C925" s="1398" t="s">
        <v>364</v>
      </c>
      <c r="D925" s="1399" t="s">
        <v>9</v>
      </c>
      <c r="E925" s="1429"/>
      <c r="F925" s="1430"/>
      <c r="G925" s="849"/>
      <c r="H925" s="849"/>
      <c r="I925" s="849"/>
      <c r="J925" s="849"/>
      <c r="K925" s="213">
        <f t="shared" si="167"/>
      </c>
      <c r="L925" s="556"/>
    </row>
    <row r="926" spans="1:12" ht="31.5">
      <c r="A926" s="12">
        <v>907</v>
      </c>
      <c r="B926" s="1397"/>
      <c r="C926" s="1398" t="s">
        <v>365</v>
      </c>
      <c r="D926" s="1399" t="s">
        <v>10</v>
      </c>
      <c r="E926" s="1429"/>
      <c r="F926" s="1430"/>
      <c r="G926" s="849"/>
      <c r="H926" s="849"/>
      <c r="I926" s="849"/>
      <c r="J926" s="849"/>
      <c r="K926" s="213">
        <f t="shared" si="167"/>
      </c>
      <c r="L926" s="556"/>
    </row>
    <row r="927" spans="1:12" ht="31.5">
      <c r="A927" s="12">
        <v>910</v>
      </c>
      <c r="B927" s="1397"/>
      <c r="C927" s="1398" t="s">
        <v>366</v>
      </c>
      <c r="D927" s="1399" t="s">
        <v>367</v>
      </c>
      <c r="E927" s="1429"/>
      <c r="F927" s="1430"/>
      <c r="G927" s="849"/>
      <c r="H927" s="849"/>
      <c r="I927" s="849"/>
      <c r="J927" s="849"/>
      <c r="K927" s="213">
        <f t="shared" si="167"/>
      </c>
      <c r="L927" s="556"/>
    </row>
    <row r="928" spans="1:12" ht="15.75">
      <c r="A928" s="12">
        <v>911</v>
      </c>
      <c r="B928" s="1397"/>
      <c r="C928" s="1398" t="s">
        <v>368</v>
      </c>
      <c r="D928" s="1399" t="s">
        <v>369</v>
      </c>
      <c r="E928" s="1429"/>
      <c r="F928" s="1430"/>
      <c r="G928" s="849"/>
      <c r="H928" s="849"/>
      <c r="I928" s="849"/>
      <c r="J928" s="849"/>
      <c r="K928" s="213">
        <f t="shared" si="167"/>
      </c>
      <c r="L928" s="556"/>
    </row>
    <row r="929" spans="1:12" ht="15.75">
      <c r="A929" s="12">
        <v>912</v>
      </c>
      <c r="B929" s="1397"/>
      <c r="C929" s="1398" t="s">
        <v>370</v>
      </c>
      <c r="D929" s="1399" t="s">
        <v>371</v>
      </c>
      <c r="E929" s="1429"/>
      <c r="F929" s="1430"/>
      <c r="G929" s="849"/>
      <c r="H929" s="849"/>
      <c r="I929" s="849"/>
      <c r="J929" s="849"/>
      <c r="K929" s="213">
        <f t="shared" si="167"/>
      </c>
      <c r="L929" s="556"/>
    </row>
    <row r="930" spans="1:12" ht="15.75">
      <c r="A930" s="12">
        <v>920</v>
      </c>
      <c r="B930" s="1397"/>
      <c r="C930" s="1398" t="s">
        <v>372</v>
      </c>
      <c r="D930" s="1399" t="s">
        <v>373</v>
      </c>
      <c r="E930" s="1429"/>
      <c r="F930" s="1430"/>
      <c r="G930" s="849"/>
      <c r="H930" s="849"/>
      <c r="I930" s="849"/>
      <c r="J930" s="849"/>
      <c r="K930" s="213">
        <f t="shared" si="167"/>
      </c>
      <c r="L930" s="556"/>
    </row>
    <row r="931" spans="1:12" ht="15.75">
      <c r="A931" s="12">
        <v>921</v>
      </c>
      <c r="B931" s="1397"/>
      <c r="C931" s="1398" t="s">
        <v>374</v>
      </c>
      <c r="D931" s="1399" t="s">
        <v>375</v>
      </c>
      <c r="E931" s="1429"/>
      <c r="F931" s="1430"/>
      <c r="G931" s="849"/>
      <c r="H931" s="849"/>
      <c r="I931" s="849"/>
      <c r="J931" s="849"/>
      <c r="K931" s="213">
        <f t="shared" si="167"/>
      </c>
      <c r="L931" s="556"/>
    </row>
    <row r="932" spans="1:12" ht="16.5" thickBot="1">
      <c r="A932" s="12">
        <v>922</v>
      </c>
      <c r="B932" s="1411"/>
      <c r="C932" s="1412" t="s">
        <v>376</v>
      </c>
      <c r="D932" s="1413" t="s">
        <v>377</v>
      </c>
      <c r="E932" s="1443"/>
      <c r="F932" s="1444"/>
      <c r="G932" s="849"/>
      <c r="H932" s="849"/>
      <c r="I932" s="849"/>
      <c r="J932" s="849"/>
      <c r="K932" s="213">
        <f t="shared" si="167"/>
      </c>
      <c r="L932" s="556"/>
    </row>
    <row r="933" spans="1:12" ht="16.5" thickTop="1">
      <c r="A933" s="12">
        <v>930</v>
      </c>
      <c r="B933" s="1414" t="s">
        <v>876</v>
      </c>
      <c r="C933" s="1415"/>
      <c r="D933" s="1416"/>
      <c r="E933" s="849"/>
      <c r="F933" s="849"/>
      <c r="G933" s="849"/>
      <c r="H933" s="849"/>
      <c r="I933" s="849"/>
      <c r="J933" s="849"/>
      <c r="K933" s="4">
        <f>K897</f>
        <v>1</v>
      </c>
      <c r="L933" s="556"/>
    </row>
    <row r="934" spans="1:12" ht="15.75">
      <c r="A934" s="12">
        <v>931</v>
      </c>
      <c r="B934" s="1765" t="s">
        <v>378</v>
      </c>
      <c r="C934" s="1765"/>
      <c r="D934" s="1765"/>
      <c r="E934" s="849"/>
      <c r="F934" s="849"/>
      <c r="G934" s="849"/>
      <c r="H934" s="849"/>
      <c r="I934" s="849"/>
      <c r="J934" s="849"/>
      <c r="K934" s="4">
        <f>K897</f>
        <v>1</v>
      </c>
      <c r="L934" s="556"/>
    </row>
    <row r="935" spans="1:12" ht="15.75">
      <c r="A935" s="12">
        <v>932</v>
      </c>
      <c r="B935" s="29"/>
      <c r="C935" s="29"/>
      <c r="D935" s="1417"/>
      <c r="E935" s="29"/>
      <c r="F935" s="29"/>
      <c r="G935" s="29"/>
      <c r="H935" s="29"/>
      <c r="I935" s="29"/>
      <c r="J935" s="29"/>
      <c r="K935" s="4">
        <f>K897</f>
        <v>1</v>
      </c>
      <c r="L935" s="556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280:D280"/>
    <mergeCell ref="C285:D285"/>
    <mergeCell ref="C363:D363"/>
    <mergeCell ref="C371:D371"/>
    <mergeCell ref="B298:D298"/>
    <mergeCell ref="B300:D300"/>
    <mergeCell ref="B303:D303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  <mergeCell ref="B769:D769"/>
    <mergeCell ref="B771:D771"/>
    <mergeCell ref="B774:D774"/>
    <mergeCell ref="C785:D785"/>
    <mergeCell ref="C788:D788"/>
    <mergeCell ref="C794:D794"/>
    <mergeCell ref="C800:D800"/>
    <mergeCell ref="C801:D801"/>
    <mergeCell ref="C819:D819"/>
    <mergeCell ref="C823:D823"/>
    <mergeCell ref="C829:D829"/>
    <mergeCell ref="C832:D832"/>
    <mergeCell ref="C833:D833"/>
    <mergeCell ref="C834:D834"/>
    <mergeCell ref="C835:D835"/>
    <mergeCell ref="C836:D836"/>
    <mergeCell ref="C850:D850"/>
    <mergeCell ref="C851:D851"/>
    <mergeCell ref="C852:D852"/>
    <mergeCell ref="C853:D853"/>
    <mergeCell ref="C860:D860"/>
    <mergeCell ref="C864:D864"/>
    <mergeCell ref="C865:D865"/>
    <mergeCell ref="C866:D866"/>
    <mergeCell ref="C867:D867"/>
    <mergeCell ref="C870:D870"/>
    <mergeCell ref="C871:D871"/>
    <mergeCell ref="C879:D879"/>
    <mergeCell ref="C882:D882"/>
    <mergeCell ref="C883:D883"/>
    <mergeCell ref="C888:D888"/>
    <mergeCell ref="C893:D893"/>
    <mergeCell ref="B901:D901"/>
    <mergeCell ref="B903:D903"/>
    <mergeCell ref="B906:D906"/>
    <mergeCell ref="B934:D934"/>
  </mergeCells>
  <conditionalFormatting sqref="E435:J435">
    <cfRule type="cellIs" priority="231" dxfId="112" operator="notEqual" stopIfTrue="1">
      <formula>0</formula>
    </cfRule>
  </conditionalFormatting>
  <conditionalFormatting sqref="F580:F583">
    <cfRule type="cellIs" priority="229" dxfId="113" operator="notEqual" stopIfTrue="1">
      <formula>0</formula>
    </cfRule>
  </conditionalFormatting>
  <conditionalFormatting sqref="E305">
    <cfRule type="cellIs" priority="161" dxfId="106" operator="equal" stopIfTrue="1">
      <formula>98</formula>
    </cfRule>
    <cfRule type="cellIs" priority="162" dxfId="107" operator="equal" stopIfTrue="1">
      <formula>96</formula>
    </cfRule>
    <cfRule type="cellIs" priority="163" dxfId="108" operator="equal" stopIfTrue="1">
      <formula>42</formula>
    </cfRule>
    <cfRule type="cellIs" priority="164" dxfId="109" operator="equal" stopIfTrue="1">
      <formula>97</formula>
    </cfRule>
    <cfRule type="cellIs" priority="165" dxfId="110" operator="equal" stopIfTrue="1">
      <formula>33</formula>
    </cfRule>
  </conditionalFormatting>
  <conditionalFormatting sqref="F174">
    <cfRule type="cellIs" priority="155" dxfId="114" operator="equal" stopIfTrue="1">
      <formula>0</formula>
    </cfRule>
  </conditionalFormatting>
  <conditionalFormatting sqref="F303">
    <cfRule type="cellIs" priority="154" dxfId="114" operator="equal" stopIfTrue="1">
      <formula>0</formula>
    </cfRule>
  </conditionalFormatting>
  <conditionalFormatting sqref="F341">
    <cfRule type="cellIs" priority="153" dxfId="114" operator="equal" stopIfTrue="1">
      <formula>0</formula>
    </cfRule>
  </conditionalFormatting>
  <conditionalFormatting sqref="F426">
    <cfRule type="cellIs" priority="152" dxfId="114" operator="equal" stopIfTrue="1">
      <formula>0</formula>
    </cfRule>
  </conditionalFormatting>
  <conditionalFormatting sqref="F442">
    <cfRule type="cellIs" priority="151" dxfId="114" operator="equal" stopIfTrue="1">
      <formula>0</formula>
    </cfRule>
  </conditionalFormatting>
  <conditionalFormatting sqref="E586:J586">
    <cfRule type="cellIs" priority="150" dxfId="112" operator="notEqual" stopIfTrue="1">
      <formula>0</formula>
    </cfRule>
  </conditionalFormatting>
  <conditionalFormatting sqref="G565">
    <cfRule type="cellIs" priority="144" dxfId="115" operator="equal" stopIfTrue="1">
      <formula>0</formula>
    </cfRule>
  </conditionalFormatting>
  <conditionalFormatting sqref="E15">
    <cfRule type="cellIs" priority="112" dxfId="106" operator="equal" stopIfTrue="1">
      <formula>98</formula>
    </cfRule>
    <cfRule type="cellIs" priority="114" dxfId="107" operator="equal" stopIfTrue="1">
      <formula>96</formula>
    </cfRule>
    <cfRule type="cellIs" priority="115" dxfId="108" operator="equal" stopIfTrue="1">
      <formula>42</formula>
    </cfRule>
    <cfRule type="cellIs" priority="116" dxfId="109" operator="equal" stopIfTrue="1">
      <formula>97</formula>
    </cfRule>
    <cfRule type="cellIs" priority="117" dxfId="110" operator="equal" stopIfTrue="1">
      <formula>33</formula>
    </cfRule>
  </conditionalFormatting>
  <conditionalFormatting sqref="F15">
    <cfRule type="cellIs" priority="108" dxfId="110" operator="equal" stopIfTrue="1">
      <formula>"ЧУЖДИ СРЕДСТВА"</formula>
    </cfRule>
    <cfRule type="cellIs" priority="109" dxfId="109" operator="equal" stopIfTrue="1">
      <formula>"СЕС - ДМП"</formula>
    </cfRule>
    <cfRule type="cellIs" priority="110" dxfId="108" operator="equal" stopIfTrue="1">
      <formula>"СЕС - РА"</formula>
    </cfRule>
    <cfRule type="cellIs" priority="111" dxfId="107" operator="equal" stopIfTrue="1">
      <formula>"СЕС - ДЕС"</formula>
    </cfRule>
    <cfRule type="cellIs" priority="113" dxfId="106" operator="equal" stopIfTrue="1">
      <formula>"СЕС - КСФ"</formula>
    </cfRule>
  </conditionalFormatting>
  <conditionalFormatting sqref="E176">
    <cfRule type="cellIs" priority="102" dxfId="106" operator="equal" stopIfTrue="1">
      <formula>98</formula>
    </cfRule>
    <cfRule type="cellIs" priority="104" dxfId="107" operator="equal" stopIfTrue="1">
      <formula>96</formula>
    </cfRule>
    <cfRule type="cellIs" priority="105" dxfId="108" operator="equal" stopIfTrue="1">
      <formula>42</formula>
    </cfRule>
    <cfRule type="cellIs" priority="106" dxfId="109" operator="equal" stopIfTrue="1">
      <formula>97</formula>
    </cfRule>
    <cfRule type="cellIs" priority="107" dxfId="110" operator="equal" stopIfTrue="1">
      <formula>33</formula>
    </cfRule>
  </conditionalFormatting>
  <conditionalFormatting sqref="E343">
    <cfRule type="cellIs" priority="92" dxfId="106" operator="equal" stopIfTrue="1">
      <formula>98</formula>
    </cfRule>
    <cfRule type="cellIs" priority="94" dxfId="107" operator="equal" stopIfTrue="1">
      <formula>96</formula>
    </cfRule>
    <cfRule type="cellIs" priority="95" dxfId="108" operator="equal" stopIfTrue="1">
      <formula>42</formula>
    </cfRule>
    <cfRule type="cellIs" priority="96" dxfId="109" operator="equal" stopIfTrue="1">
      <formula>97</formula>
    </cfRule>
    <cfRule type="cellIs" priority="97" dxfId="110" operator="equal" stopIfTrue="1">
      <formula>33</formula>
    </cfRule>
  </conditionalFormatting>
  <conditionalFormatting sqref="E428">
    <cfRule type="cellIs" priority="82" dxfId="106" operator="equal" stopIfTrue="1">
      <formula>98</formula>
    </cfRule>
    <cfRule type="cellIs" priority="84" dxfId="107" operator="equal" stopIfTrue="1">
      <formula>96</formula>
    </cfRule>
    <cfRule type="cellIs" priority="85" dxfId="108" operator="equal" stopIfTrue="1">
      <formula>42</formula>
    </cfRule>
    <cfRule type="cellIs" priority="86" dxfId="109" operator="equal" stopIfTrue="1">
      <formula>97</formula>
    </cfRule>
    <cfRule type="cellIs" priority="87" dxfId="110" operator="equal" stopIfTrue="1">
      <formula>33</formula>
    </cfRule>
  </conditionalFormatting>
  <conditionalFormatting sqref="E444">
    <cfRule type="cellIs" priority="72" dxfId="106" operator="equal" stopIfTrue="1">
      <formula>98</formula>
    </cfRule>
    <cfRule type="cellIs" priority="74" dxfId="107" operator="equal" stopIfTrue="1">
      <formula>96</formula>
    </cfRule>
    <cfRule type="cellIs" priority="75" dxfId="108" operator="equal" stopIfTrue="1">
      <formula>42</formula>
    </cfRule>
    <cfRule type="cellIs" priority="76" dxfId="109" operator="equal" stopIfTrue="1">
      <formula>97</formula>
    </cfRule>
    <cfRule type="cellIs" priority="77" dxfId="110" operator="equal" stopIfTrue="1">
      <formula>33</formula>
    </cfRule>
  </conditionalFormatting>
  <conditionalFormatting sqref="F176">
    <cfRule type="cellIs" priority="63" dxfId="110" operator="equal" stopIfTrue="1">
      <formula>"ЧУЖДИ СРЕДСТВА"</formula>
    </cfRule>
    <cfRule type="cellIs" priority="64" dxfId="109" operator="equal" stopIfTrue="1">
      <formula>"СЕС - ДМП"</formula>
    </cfRule>
    <cfRule type="cellIs" priority="65" dxfId="108" operator="equal" stopIfTrue="1">
      <formula>"СЕС - РА"</formula>
    </cfRule>
    <cfRule type="cellIs" priority="66" dxfId="107" operator="equal" stopIfTrue="1">
      <formula>"СЕС - ДЕС"</formula>
    </cfRule>
    <cfRule type="cellIs" priority="67" dxfId="106" operator="equal" stopIfTrue="1">
      <formula>"СЕС - КСФ"</formula>
    </cfRule>
  </conditionalFormatting>
  <conditionalFormatting sqref="F305">
    <cfRule type="cellIs" priority="58" dxfId="110" operator="equal" stopIfTrue="1">
      <formula>"ЧУЖДИ СРЕДСТВА"</formula>
    </cfRule>
    <cfRule type="cellIs" priority="59" dxfId="109" operator="equal" stopIfTrue="1">
      <formula>"СЕС - ДМП"</formula>
    </cfRule>
    <cfRule type="cellIs" priority="60" dxfId="108" operator="equal" stopIfTrue="1">
      <formula>"СЕС - РА"</formula>
    </cfRule>
    <cfRule type="cellIs" priority="61" dxfId="107" operator="equal" stopIfTrue="1">
      <formula>"СЕС - ДЕС"</formula>
    </cfRule>
    <cfRule type="cellIs" priority="62" dxfId="106" operator="equal" stopIfTrue="1">
      <formula>"СЕС - КСФ"</formula>
    </cfRule>
  </conditionalFormatting>
  <conditionalFormatting sqref="F343">
    <cfRule type="cellIs" priority="53" dxfId="110" operator="equal" stopIfTrue="1">
      <formula>"ЧУЖДИ СРЕДСТВА"</formula>
    </cfRule>
    <cfRule type="cellIs" priority="54" dxfId="109" operator="equal" stopIfTrue="1">
      <formula>"СЕС - ДМП"</formula>
    </cfRule>
    <cfRule type="cellIs" priority="55" dxfId="108" operator="equal" stopIfTrue="1">
      <formula>"СЕС - РА"</formula>
    </cfRule>
    <cfRule type="cellIs" priority="56" dxfId="107" operator="equal" stopIfTrue="1">
      <formula>"СЕС - ДЕС"</formula>
    </cfRule>
    <cfRule type="cellIs" priority="57" dxfId="106" operator="equal" stopIfTrue="1">
      <formula>"СЕС - КСФ"</formula>
    </cfRule>
  </conditionalFormatting>
  <conditionalFormatting sqref="F428">
    <cfRule type="cellIs" priority="48" dxfId="110" operator="equal" stopIfTrue="1">
      <formula>"ЧУЖДИ СРЕДСТВА"</formula>
    </cfRule>
    <cfRule type="cellIs" priority="49" dxfId="109" operator="equal" stopIfTrue="1">
      <formula>"СЕС - ДМП"</formula>
    </cfRule>
    <cfRule type="cellIs" priority="50" dxfId="108" operator="equal" stopIfTrue="1">
      <formula>"СЕС - РА"</formula>
    </cfRule>
    <cfRule type="cellIs" priority="51" dxfId="107" operator="equal" stopIfTrue="1">
      <formula>"СЕС - ДЕС"</formula>
    </cfRule>
    <cfRule type="cellIs" priority="52" dxfId="106" operator="equal" stopIfTrue="1">
      <formula>"СЕС - КСФ"</formula>
    </cfRule>
  </conditionalFormatting>
  <conditionalFormatting sqref="F444">
    <cfRule type="cellIs" priority="43" dxfId="110" operator="equal" stopIfTrue="1">
      <formula>"ЧУЖДИ СРЕДСТВА"</formula>
    </cfRule>
    <cfRule type="cellIs" priority="44" dxfId="109" operator="equal" stopIfTrue="1">
      <formula>"СЕС - ДМП"</formula>
    </cfRule>
    <cfRule type="cellIs" priority="45" dxfId="108" operator="equal" stopIfTrue="1">
      <formula>"СЕС - РА"</formula>
    </cfRule>
    <cfRule type="cellIs" priority="46" dxfId="107" operator="equal" stopIfTrue="1">
      <formula>"СЕС - ДЕС"</formula>
    </cfRule>
    <cfRule type="cellIs" priority="47" dxfId="106" operator="equal" stopIfTrue="1">
      <formula>"СЕС - КСФ"</formula>
    </cfRule>
  </conditionalFormatting>
  <conditionalFormatting sqref="D435">
    <cfRule type="cellIs" priority="42" dxfId="111" operator="notEqual" stopIfTrue="1">
      <formula>0</formula>
    </cfRule>
  </conditionalFormatting>
  <conditionalFormatting sqref="D586">
    <cfRule type="cellIs" priority="41" dxfId="111" operator="notEqual" stopIfTrue="1">
      <formula>0</formula>
    </cfRule>
  </conditionalFormatting>
  <conditionalFormatting sqref="E739:F739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D728">
    <cfRule type="cellIs" priority="35" dxfId="116" operator="equal" stopIfTrue="1">
      <formula>0</formula>
    </cfRule>
  </conditionalFormatting>
  <conditionalFormatting sqref="F605">
    <cfRule type="cellIs" priority="34" dxfId="114" operator="equal" stopIfTrue="1">
      <formula>0</formula>
    </cfRule>
  </conditionalFormatting>
  <conditionalFormatting sqref="F737">
    <cfRule type="cellIs" priority="33" dxfId="114" operator="equal" stopIfTrue="1">
      <formula>0</formula>
    </cfRule>
  </conditionalFormatting>
  <conditionalFormatting sqref="D614">
    <cfRule type="cellIs" priority="32" dxfId="6" operator="notEqual" stopIfTrue="1">
      <formula>"ИЗБЕРЕТЕ ДЕЙНОСТ"</formula>
    </cfRule>
  </conditionalFormatting>
  <conditionalFormatting sqref="C614">
    <cfRule type="cellIs" priority="31" dxfId="6" operator="notEqual" stopIfTrue="1">
      <formula>0</formula>
    </cfRule>
  </conditionalFormatting>
  <conditionalFormatting sqref="E607">
    <cfRule type="cellIs" priority="26" dxfId="106" operator="equal" stopIfTrue="1">
      <formula>98</formula>
    </cfRule>
    <cfRule type="cellIs" priority="27" dxfId="107" operator="equal" stopIfTrue="1">
      <formula>96</formula>
    </cfRule>
    <cfRule type="cellIs" priority="28" dxfId="108" operator="equal" stopIfTrue="1">
      <formula>42</formula>
    </cfRule>
    <cfRule type="cellIs" priority="29" dxfId="109" operator="equal" stopIfTrue="1">
      <formula>97</formula>
    </cfRule>
    <cfRule type="cellIs" priority="30" dxfId="110" operator="equal" stopIfTrue="1">
      <formula>33</formula>
    </cfRule>
  </conditionalFormatting>
  <conditionalFormatting sqref="F607">
    <cfRule type="cellIs" priority="21" dxfId="110" operator="equal" stopIfTrue="1">
      <formula>"ЧУЖДИ СРЕДСТВА"</formula>
    </cfRule>
    <cfRule type="cellIs" priority="22" dxfId="109" operator="equal" stopIfTrue="1">
      <formula>"СЕС - ДМП"</formula>
    </cfRule>
    <cfRule type="cellIs" priority="23" dxfId="108" operator="equal" stopIfTrue="1">
      <formula>"СЕС - РА"</formula>
    </cfRule>
    <cfRule type="cellIs" priority="24" dxfId="107" operator="equal" stopIfTrue="1">
      <formula>"СЕС - ДЕС"</formula>
    </cfRule>
    <cfRule type="cellIs" priority="25" dxfId="106" operator="equal" stopIfTrue="1">
      <formula>"СЕС - КСФ"</formula>
    </cfRule>
  </conditionalFormatting>
  <conditionalFormatting sqref="E908:F908">
    <cfRule type="cellIs" priority="16" dxfId="106" operator="equal" stopIfTrue="1">
      <formula>98</formula>
    </cfRule>
    <cfRule type="cellIs" priority="17" dxfId="107" operator="equal" stopIfTrue="1">
      <formula>96</formula>
    </cfRule>
    <cfRule type="cellIs" priority="18" dxfId="108" operator="equal" stopIfTrue="1">
      <formula>42</formula>
    </cfRule>
    <cfRule type="cellIs" priority="19" dxfId="109" operator="equal" stopIfTrue="1">
      <formula>97</formula>
    </cfRule>
    <cfRule type="cellIs" priority="20" dxfId="110" operator="equal" stopIfTrue="1">
      <formula>33</formula>
    </cfRule>
  </conditionalFormatting>
  <conditionalFormatting sqref="D897">
    <cfRule type="cellIs" priority="15" dxfId="116" operator="equal" stopIfTrue="1">
      <formula>0</formula>
    </cfRule>
  </conditionalFormatting>
  <conditionalFormatting sqref="F774">
    <cfRule type="cellIs" priority="14" dxfId="114" operator="equal" stopIfTrue="1">
      <formula>0</formula>
    </cfRule>
  </conditionalFormatting>
  <conditionalFormatting sqref="F906">
    <cfRule type="cellIs" priority="13" dxfId="114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conditionalFormatting sqref="E776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F776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1309</v>
      </c>
      <c r="B1" s="30">
        <v>169</v>
      </c>
      <c r="I1" s="30"/>
    </row>
    <row r="2" spans="1:9" ht="12.75">
      <c r="A2" s="30" t="s">
        <v>1310</v>
      </c>
      <c r="B2" s="30" t="s">
        <v>1930</v>
      </c>
      <c r="I2" s="30"/>
    </row>
    <row r="3" spans="1:9" ht="12.75">
      <c r="A3" s="30" t="s">
        <v>1311</v>
      </c>
      <c r="B3" s="30" t="s">
        <v>1928</v>
      </c>
      <c r="I3" s="30"/>
    </row>
    <row r="4" spans="1:9" ht="15.75">
      <c r="A4" s="30" t="s">
        <v>1312</v>
      </c>
      <c r="B4" s="30" t="s">
        <v>1754</v>
      </c>
      <c r="C4" s="35"/>
      <c r="I4" s="30"/>
    </row>
    <row r="5" spans="1:3" ht="31.5" customHeight="1">
      <c r="A5" s="30" t="s">
        <v>1313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1929</v>
      </c>
      <c r="I8" s="30"/>
    </row>
    <row r="9" ht="12.75">
      <c r="I9" s="30"/>
    </row>
    <row r="10" ht="12.75">
      <c r="I10" s="30"/>
    </row>
    <row r="11" spans="1:19" ht="18">
      <c r="A11" s="30" t="s">
        <v>1733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9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9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57">
        <f>$B$7</f>
        <v>0</v>
      </c>
      <c r="J14" s="1758"/>
      <c r="K14" s="1758"/>
      <c r="L14" s="1252"/>
      <c r="M14" s="1252"/>
      <c r="N14" s="1253"/>
      <c r="O14" s="1253"/>
      <c r="P14" s="1253"/>
      <c r="Q14" s="1253"/>
      <c r="R14" s="1649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1011</v>
      </c>
      <c r="M15" s="1255" t="s">
        <v>878</v>
      </c>
      <c r="N15" s="848"/>
      <c r="O15" s="1256" t="s">
        <v>1900</v>
      </c>
      <c r="P15" s="1257"/>
      <c r="Q15" s="1258"/>
      <c r="R15" s="1649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59">
        <f>$B$9</f>
        <v>0</v>
      </c>
      <c r="J16" s="1760"/>
      <c r="K16" s="1761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9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9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9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762">
        <f>$B$12</f>
        <v>0</v>
      </c>
      <c r="J19" s="1763"/>
      <c r="K19" s="1764"/>
      <c r="L19" s="1262" t="s">
        <v>1777</v>
      </c>
      <c r="M19" s="1263">
        <f>$F$12</f>
        <v>0</v>
      </c>
      <c r="N19" s="1264"/>
      <c r="O19" s="848"/>
      <c r="P19" s="848"/>
      <c r="Q19" s="848"/>
      <c r="R19" s="1649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9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1912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9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1014</v>
      </c>
      <c r="R22" s="1649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1314</v>
      </c>
      <c r="L23" s="1278" t="s">
        <v>1016</v>
      </c>
      <c r="M23" s="537" t="s">
        <v>1792</v>
      </c>
      <c r="N23" s="1279"/>
      <c r="O23" s="1280"/>
      <c r="P23" s="1279"/>
      <c r="Q23" s="1281"/>
      <c r="R23" s="1649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932</v>
      </c>
      <c r="J24" s="1283" t="s">
        <v>1018</v>
      </c>
      <c r="K24" s="1284" t="s">
        <v>1315</v>
      </c>
      <c r="L24" s="1285">
        <v>2015</v>
      </c>
      <c r="M24" s="538" t="s">
        <v>1790</v>
      </c>
      <c r="N24" s="1286" t="s">
        <v>1789</v>
      </c>
      <c r="O24" s="1287" t="s">
        <v>1308</v>
      </c>
      <c r="P24" s="1288" t="s">
        <v>1778</v>
      </c>
      <c r="Q24" s="1289" t="s">
        <v>1779</v>
      </c>
      <c r="R24" s="1649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669</v>
      </c>
      <c r="L25" s="517" t="s">
        <v>396</v>
      </c>
      <c r="M25" s="517" t="s">
        <v>397</v>
      </c>
      <c r="N25" s="842" t="s">
        <v>1322</v>
      </c>
      <c r="O25" s="843" t="s">
        <v>1323</v>
      </c>
      <c r="P25" s="843" t="s">
        <v>1294</v>
      </c>
      <c r="Q25" s="844" t="s">
        <v>1752</v>
      </c>
      <c r="R25" s="1649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2">
        <f>VLOOKUP(K26,OP_LIST2,2,FALSE)</f>
        <v>0</v>
      </c>
      <c r="K26" s="1643" t="s">
        <v>300</v>
      </c>
      <c r="L26" s="442"/>
      <c r="M26" s="845"/>
      <c r="N26" s="1294"/>
      <c r="O26" s="851"/>
      <c r="P26" s="851"/>
      <c r="Q26" s="852"/>
      <c r="R26" s="1649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5">
        <f>VLOOKUP(K28,EBK_DEIN2,2,FALSE)</f>
        <v>0</v>
      </c>
      <c r="K27" s="1644" t="s">
        <v>1734</v>
      </c>
      <c r="L27" s="845"/>
      <c r="M27" s="845"/>
      <c r="N27" s="1296"/>
      <c r="O27" s="853"/>
      <c r="P27" s="853"/>
      <c r="Q27" s="854"/>
      <c r="R27" s="1649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9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1316</v>
      </c>
      <c r="L29" s="845"/>
      <c r="M29" s="845"/>
      <c r="N29" s="1302"/>
      <c r="O29" s="855"/>
      <c r="P29" s="855"/>
      <c r="Q29" s="856"/>
      <c r="R29" s="1649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774" t="s">
        <v>670</v>
      </c>
      <c r="K30" s="1769"/>
      <c r="L30" s="1647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6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671</v>
      </c>
      <c r="L31" s="685"/>
      <c r="M31" s="694">
        <f>N31+O31+P31+Q31</f>
        <v>0</v>
      </c>
      <c r="N31" s="608"/>
      <c r="O31" s="609"/>
      <c r="P31" s="609"/>
      <c r="Q31" s="610"/>
      <c r="R31" s="1646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672</v>
      </c>
      <c r="L32" s="691"/>
      <c r="M32" s="695">
        <f>N32+O32+P32+Q32</f>
        <v>0</v>
      </c>
      <c r="N32" s="620"/>
      <c r="O32" s="621"/>
      <c r="P32" s="621"/>
      <c r="Q32" s="622"/>
      <c r="R32" s="1646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72" t="s">
        <v>673</v>
      </c>
      <c r="K33" s="1772"/>
      <c r="L33" s="1647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6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674</v>
      </c>
      <c r="L34" s="685"/>
      <c r="M34" s="694">
        <f>N34+O34+P34+Q34</f>
        <v>0</v>
      </c>
      <c r="N34" s="608"/>
      <c r="O34" s="609"/>
      <c r="P34" s="609"/>
      <c r="Q34" s="610"/>
      <c r="R34" s="1646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675</v>
      </c>
      <c r="L35" s="687"/>
      <c r="M35" s="696">
        <f>N35+O35+P35+Q35</f>
        <v>0</v>
      </c>
      <c r="N35" s="611"/>
      <c r="O35" s="612"/>
      <c r="P35" s="612"/>
      <c r="Q35" s="613"/>
      <c r="R35" s="1646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1170</v>
      </c>
      <c r="L36" s="687"/>
      <c r="M36" s="696">
        <f>N36+O36+P36+Q36</f>
        <v>0</v>
      </c>
      <c r="N36" s="611"/>
      <c r="O36" s="612"/>
      <c r="P36" s="612"/>
      <c r="Q36" s="613"/>
      <c r="R36" s="1646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1171</v>
      </c>
      <c r="L37" s="687"/>
      <c r="M37" s="696">
        <f>N37+O37+P37+Q37</f>
        <v>0</v>
      </c>
      <c r="N37" s="611"/>
      <c r="O37" s="612"/>
      <c r="P37" s="612"/>
      <c r="Q37" s="613"/>
      <c r="R37" s="1646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1172</v>
      </c>
      <c r="L38" s="691"/>
      <c r="M38" s="695">
        <f>N38+O38+P38+Q38</f>
        <v>0</v>
      </c>
      <c r="N38" s="620"/>
      <c r="O38" s="621"/>
      <c r="P38" s="621"/>
      <c r="Q38" s="622"/>
      <c r="R38" s="1646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75" t="s">
        <v>1173</v>
      </c>
      <c r="K39" s="1775"/>
      <c r="L39" s="1647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6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1174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6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1175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6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1176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6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1177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6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1178</v>
      </c>
      <c r="L44" s="691"/>
      <c r="M44" s="695">
        <f t="shared" si="4"/>
        <v>0</v>
      </c>
      <c r="N44" s="620"/>
      <c r="O44" s="621"/>
      <c r="P44" s="621"/>
      <c r="Q44" s="622"/>
      <c r="R44" s="1646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770" t="s">
        <v>1317</v>
      </c>
      <c r="K45" s="1771"/>
      <c r="L45" s="1624"/>
      <c r="M45" s="526">
        <f t="shared" si="4"/>
        <v>0</v>
      </c>
      <c r="N45" s="1418"/>
      <c r="O45" s="1419"/>
      <c r="P45" s="1419"/>
      <c r="Q45" s="1420"/>
      <c r="R45" s="1646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72" t="s">
        <v>1180</v>
      </c>
      <c r="K46" s="1772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6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1181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6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1182</v>
      </c>
      <c r="L48" s="687"/>
      <c r="M48" s="696">
        <f t="shared" si="6"/>
        <v>0</v>
      </c>
      <c r="N48" s="611"/>
      <c r="O48" s="612"/>
      <c r="P48" s="612"/>
      <c r="Q48" s="613"/>
      <c r="R48" s="1646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1183</v>
      </c>
      <c r="L49" s="687"/>
      <c r="M49" s="696">
        <f t="shared" si="6"/>
        <v>0</v>
      </c>
      <c r="N49" s="611"/>
      <c r="O49" s="612"/>
      <c r="P49" s="612"/>
      <c r="Q49" s="613"/>
      <c r="R49" s="1646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1184</v>
      </c>
      <c r="L50" s="687"/>
      <c r="M50" s="696">
        <f t="shared" si="6"/>
        <v>0</v>
      </c>
      <c r="N50" s="611"/>
      <c r="O50" s="612"/>
      <c r="P50" s="612"/>
      <c r="Q50" s="613"/>
      <c r="R50" s="1646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1185</v>
      </c>
      <c r="L51" s="687"/>
      <c r="M51" s="696">
        <f t="shared" si="6"/>
        <v>0</v>
      </c>
      <c r="N51" s="611"/>
      <c r="O51" s="612"/>
      <c r="P51" s="612"/>
      <c r="Q51" s="613"/>
      <c r="R51" s="1646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1186</v>
      </c>
      <c r="L52" s="689"/>
      <c r="M52" s="697">
        <f t="shared" si="6"/>
        <v>0</v>
      </c>
      <c r="N52" s="675"/>
      <c r="O52" s="676"/>
      <c r="P52" s="676"/>
      <c r="Q52" s="677"/>
      <c r="R52" s="1646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1187</v>
      </c>
      <c r="L53" s="1625"/>
      <c r="M53" s="699">
        <f t="shared" si="6"/>
        <v>0</v>
      </c>
      <c r="N53" s="617"/>
      <c r="O53" s="618"/>
      <c r="P53" s="618"/>
      <c r="Q53" s="619"/>
      <c r="R53" s="1646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1188</v>
      </c>
      <c r="L54" s="1626"/>
      <c r="M54" s="701">
        <f t="shared" si="6"/>
        <v>0</v>
      </c>
      <c r="N54" s="614"/>
      <c r="O54" s="615"/>
      <c r="P54" s="615"/>
      <c r="Q54" s="616"/>
      <c r="R54" s="1646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1189</v>
      </c>
      <c r="L55" s="1625"/>
      <c r="M55" s="699">
        <f t="shared" si="6"/>
        <v>0</v>
      </c>
      <c r="N55" s="617"/>
      <c r="O55" s="618"/>
      <c r="P55" s="618"/>
      <c r="Q55" s="619"/>
      <c r="R55" s="1646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1190</v>
      </c>
      <c r="L56" s="687"/>
      <c r="M56" s="696">
        <f t="shared" si="6"/>
        <v>0</v>
      </c>
      <c r="N56" s="611"/>
      <c r="O56" s="612"/>
      <c r="P56" s="612"/>
      <c r="Q56" s="613"/>
      <c r="R56" s="1646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1796</v>
      </c>
      <c r="L57" s="1626"/>
      <c r="M57" s="701">
        <f t="shared" si="6"/>
        <v>0</v>
      </c>
      <c r="N57" s="614"/>
      <c r="O57" s="615"/>
      <c r="P57" s="615"/>
      <c r="Q57" s="616"/>
      <c r="R57" s="1646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1191</v>
      </c>
      <c r="L58" s="1625"/>
      <c r="M58" s="699">
        <f t="shared" si="6"/>
        <v>0</v>
      </c>
      <c r="N58" s="617"/>
      <c r="O58" s="618"/>
      <c r="P58" s="618"/>
      <c r="Q58" s="619"/>
      <c r="R58" s="1646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1744</v>
      </c>
      <c r="L59" s="1626"/>
      <c r="M59" s="701">
        <f t="shared" si="6"/>
        <v>0</v>
      </c>
      <c r="N59" s="614"/>
      <c r="O59" s="615"/>
      <c r="P59" s="615"/>
      <c r="Q59" s="616"/>
      <c r="R59" s="1646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1192</v>
      </c>
      <c r="L60" s="1627"/>
      <c r="M60" s="703">
        <f t="shared" si="6"/>
        <v>0</v>
      </c>
      <c r="N60" s="805"/>
      <c r="O60" s="806"/>
      <c r="P60" s="806"/>
      <c r="Q60" s="768"/>
      <c r="R60" s="1646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1797</v>
      </c>
      <c r="L61" s="1625"/>
      <c r="M61" s="699">
        <f t="shared" si="6"/>
        <v>0</v>
      </c>
      <c r="N61" s="617"/>
      <c r="O61" s="618"/>
      <c r="P61" s="618"/>
      <c r="Q61" s="619"/>
      <c r="R61" s="1646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1406</v>
      </c>
      <c r="L62" s="687"/>
      <c r="M62" s="696">
        <f t="shared" si="6"/>
        <v>0</v>
      </c>
      <c r="N62" s="611"/>
      <c r="O62" s="612"/>
      <c r="P62" s="612"/>
      <c r="Q62" s="613"/>
      <c r="R62" s="1646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1193</v>
      </c>
      <c r="L63" s="691"/>
      <c r="M63" s="695">
        <f t="shared" si="6"/>
        <v>0</v>
      </c>
      <c r="N63" s="620"/>
      <c r="O63" s="621"/>
      <c r="P63" s="621"/>
      <c r="Q63" s="622"/>
      <c r="R63" s="1646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66" t="s">
        <v>809</v>
      </c>
      <c r="K64" s="1766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6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810</v>
      </c>
      <c r="L65" s="685"/>
      <c r="M65" s="694">
        <f>N65+O65+P65+Q65</f>
        <v>0</v>
      </c>
      <c r="N65" s="608"/>
      <c r="O65" s="609"/>
      <c r="P65" s="609"/>
      <c r="Q65" s="610"/>
      <c r="R65" s="1646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811</v>
      </c>
      <c r="L66" s="687"/>
      <c r="M66" s="696">
        <f>N66+O66+P66+Q66</f>
        <v>0</v>
      </c>
      <c r="N66" s="611"/>
      <c r="O66" s="612"/>
      <c r="P66" s="612"/>
      <c r="Q66" s="613"/>
      <c r="R66" s="1646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812</v>
      </c>
      <c r="L67" s="691"/>
      <c r="M67" s="695">
        <f>N67+O67+P67+Q67</f>
        <v>0</v>
      </c>
      <c r="N67" s="620"/>
      <c r="O67" s="621"/>
      <c r="P67" s="621"/>
      <c r="Q67" s="622"/>
      <c r="R67" s="1646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66" t="s">
        <v>1365</v>
      </c>
      <c r="K68" s="1766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6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1194</v>
      </c>
      <c r="L69" s="685"/>
      <c r="M69" s="694">
        <f>N69+O69+P69+Q69</f>
        <v>0</v>
      </c>
      <c r="N69" s="608"/>
      <c r="O69" s="609"/>
      <c r="P69" s="609"/>
      <c r="Q69" s="610"/>
      <c r="R69" s="1646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1195</v>
      </c>
      <c r="L70" s="687"/>
      <c r="M70" s="696">
        <f>N70+O70+P70+Q70</f>
        <v>0</v>
      </c>
      <c r="N70" s="611"/>
      <c r="O70" s="612"/>
      <c r="P70" s="612"/>
      <c r="Q70" s="613"/>
      <c r="R70" s="1646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1318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6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1197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6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1198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6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66" t="s">
        <v>1199</v>
      </c>
      <c r="K74" s="1766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6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1727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6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1200</v>
      </c>
      <c r="L76" s="691"/>
      <c r="M76" s="695">
        <f t="shared" si="10"/>
        <v>0</v>
      </c>
      <c r="N76" s="620"/>
      <c r="O76" s="621"/>
      <c r="P76" s="621"/>
      <c r="Q76" s="622"/>
      <c r="R76" s="1646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66" t="s">
        <v>1201</v>
      </c>
      <c r="K77" s="1773"/>
      <c r="L77" s="1624"/>
      <c r="M77" s="526">
        <f t="shared" si="10"/>
        <v>0</v>
      </c>
      <c r="N77" s="1418"/>
      <c r="O77" s="1419"/>
      <c r="P77" s="1419"/>
      <c r="Q77" s="1420"/>
      <c r="R77" s="1646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68" t="s">
        <v>1202</v>
      </c>
      <c r="K78" s="1769"/>
      <c r="L78" s="1624"/>
      <c r="M78" s="526">
        <f t="shared" si="10"/>
        <v>0</v>
      </c>
      <c r="N78" s="1418"/>
      <c r="O78" s="1419"/>
      <c r="P78" s="1419"/>
      <c r="Q78" s="1420"/>
      <c r="R78" s="1646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68" t="s">
        <v>1203</v>
      </c>
      <c r="K79" s="1769"/>
      <c r="L79" s="1624"/>
      <c r="M79" s="526">
        <f t="shared" si="10"/>
        <v>0</v>
      </c>
      <c r="N79" s="1418"/>
      <c r="O79" s="1419"/>
      <c r="P79" s="1419"/>
      <c r="Q79" s="1420"/>
      <c r="R79" s="1646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68" t="s">
        <v>1204</v>
      </c>
      <c r="K80" s="1769"/>
      <c r="L80" s="1624"/>
      <c r="M80" s="526">
        <f t="shared" si="10"/>
        <v>0</v>
      </c>
      <c r="N80" s="1418"/>
      <c r="O80" s="1419"/>
      <c r="P80" s="1419"/>
      <c r="Q80" s="1420"/>
      <c r="R80" s="1646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66" t="s">
        <v>1205</v>
      </c>
      <c r="K81" s="1766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6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1206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6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1207</v>
      </c>
      <c r="L83" s="1626"/>
      <c r="M83" s="701">
        <f t="shared" si="12"/>
        <v>0</v>
      </c>
      <c r="N83" s="614"/>
      <c r="O83" s="615"/>
      <c r="P83" s="615"/>
      <c r="Q83" s="616"/>
      <c r="R83" s="1646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1208</v>
      </c>
      <c r="L84" s="1628"/>
      <c r="M84" s="705">
        <f t="shared" si="12"/>
        <v>0</v>
      </c>
      <c r="N84" s="813"/>
      <c r="O84" s="814"/>
      <c r="P84" s="814"/>
      <c r="Q84" s="789"/>
      <c r="R84" s="1646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1209</v>
      </c>
      <c r="L85" s="1627"/>
      <c r="M85" s="703">
        <f t="shared" si="12"/>
        <v>0</v>
      </c>
      <c r="N85" s="805"/>
      <c r="O85" s="806"/>
      <c r="P85" s="806"/>
      <c r="Q85" s="768"/>
      <c r="R85" s="1646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1210</v>
      </c>
      <c r="L86" s="1625"/>
      <c r="M86" s="699">
        <f t="shared" si="12"/>
        <v>0</v>
      </c>
      <c r="N86" s="617"/>
      <c r="O86" s="618"/>
      <c r="P86" s="618"/>
      <c r="Q86" s="619"/>
      <c r="R86" s="1646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1211</v>
      </c>
      <c r="L87" s="691"/>
      <c r="M87" s="695">
        <f t="shared" si="12"/>
        <v>0</v>
      </c>
      <c r="N87" s="620"/>
      <c r="O87" s="621"/>
      <c r="P87" s="621"/>
      <c r="Q87" s="622"/>
      <c r="R87" s="1646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1212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6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1213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6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1319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6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1214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6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1215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6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1216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6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1217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6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66" t="s">
        <v>1218</v>
      </c>
      <c r="K95" s="1766"/>
      <c r="L95" s="1624"/>
      <c r="M95" s="526">
        <f t="shared" si="14"/>
        <v>0</v>
      </c>
      <c r="N95" s="1418"/>
      <c r="O95" s="1419"/>
      <c r="P95" s="1419"/>
      <c r="Q95" s="1420"/>
      <c r="R95" s="1646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66" t="s">
        <v>1219</v>
      </c>
      <c r="K96" s="1766"/>
      <c r="L96" s="1624"/>
      <c r="M96" s="526">
        <f t="shared" si="14"/>
        <v>0</v>
      </c>
      <c r="N96" s="1418"/>
      <c r="O96" s="1419"/>
      <c r="P96" s="1419"/>
      <c r="Q96" s="1420"/>
      <c r="R96" s="1646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66" t="s">
        <v>1220</v>
      </c>
      <c r="K97" s="1766"/>
      <c r="L97" s="1624"/>
      <c r="M97" s="526">
        <f t="shared" si="14"/>
        <v>0</v>
      </c>
      <c r="N97" s="1418"/>
      <c r="O97" s="1419"/>
      <c r="P97" s="1419"/>
      <c r="Q97" s="1420"/>
      <c r="R97" s="1646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66" t="s">
        <v>1221</v>
      </c>
      <c r="K98" s="1766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6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1222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6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1223</v>
      </c>
      <c r="L100" s="687"/>
      <c r="M100" s="696">
        <f t="shared" si="17"/>
        <v>0</v>
      </c>
      <c r="N100" s="611"/>
      <c r="O100" s="612"/>
      <c r="P100" s="612"/>
      <c r="Q100" s="613"/>
      <c r="R100" s="1646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1224</v>
      </c>
      <c r="L101" s="687"/>
      <c r="M101" s="696">
        <f t="shared" si="17"/>
        <v>0</v>
      </c>
      <c r="N101" s="611"/>
      <c r="O101" s="612"/>
      <c r="P101" s="612"/>
      <c r="Q101" s="613"/>
      <c r="R101" s="1646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1225</v>
      </c>
      <c r="L102" s="687"/>
      <c r="M102" s="696">
        <f t="shared" si="17"/>
        <v>0</v>
      </c>
      <c r="N102" s="611"/>
      <c r="O102" s="612"/>
      <c r="P102" s="612"/>
      <c r="Q102" s="613"/>
      <c r="R102" s="1646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1226</v>
      </c>
      <c r="L103" s="687"/>
      <c r="M103" s="696">
        <f t="shared" si="17"/>
        <v>0</v>
      </c>
      <c r="N103" s="611"/>
      <c r="O103" s="612"/>
      <c r="P103" s="612"/>
      <c r="Q103" s="613"/>
      <c r="R103" s="1646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1227</v>
      </c>
      <c r="L104" s="691"/>
      <c r="M104" s="695">
        <f t="shared" si="17"/>
        <v>0</v>
      </c>
      <c r="N104" s="620"/>
      <c r="O104" s="621"/>
      <c r="P104" s="621"/>
      <c r="Q104" s="622"/>
      <c r="R104" s="1646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66" t="s">
        <v>1228</v>
      </c>
      <c r="K105" s="1766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6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1229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6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1320</v>
      </c>
      <c r="L107" s="687"/>
      <c r="M107" s="696">
        <f t="shared" si="19"/>
        <v>0</v>
      </c>
      <c r="N107" s="611"/>
      <c r="O107" s="612"/>
      <c r="P107" s="612"/>
      <c r="Q107" s="613"/>
      <c r="R107" s="1646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1231</v>
      </c>
      <c r="L108" s="691"/>
      <c r="M108" s="695">
        <f t="shared" si="19"/>
        <v>0</v>
      </c>
      <c r="N108" s="620"/>
      <c r="O108" s="621"/>
      <c r="P108" s="621"/>
      <c r="Q108" s="622"/>
      <c r="R108" s="1646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66" t="s">
        <v>1232</v>
      </c>
      <c r="K109" s="1766"/>
      <c r="L109" s="1624"/>
      <c r="M109" s="526">
        <f t="shared" si="19"/>
        <v>0</v>
      </c>
      <c r="N109" s="1418"/>
      <c r="O109" s="1419"/>
      <c r="P109" s="1419"/>
      <c r="Q109" s="1420"/>
      <c r="R109" s="1646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66" t="s">
        <v>1295</v>
      </c>
      <c r="K110" s="1766"/>
      <c r="L110" s="1624"/>
      <c r="M110" s="526">
        <f t="shared" si="19"/>
        <v>0</v>
      </c>
      <c r="N110" s="1418"/>
      <c r="O110" s="1419"/>
      <c r="P110" s="1419"/>
      <c r="Q110" s="1420"/>
      <c r="R110" s="1646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68" t="s">
        <v>1233</v>
      </c>
      <c r="K111" s="1769"/>
      <c r="L111" s="1624"/>
      <c r="M111" s="526">
        <f t="shared" si="19"/>
        <v>0</v>
      </c>
      <c r="N111" s="1418"/>
      <c r="O111" s="1419"/>
      <c r="P111" s="1419"/>
      <c r="Q111" s="1420"/>
      <c r="R111" s="1646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66" t="s">
        <v>813</v>
      </c>
      <c r="K112" s="1766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6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814</v>
      </c>
      <c r="L113" s="685"/>
      <c r="M113" s="694">
        <f>N113+O113+P113+Q113</f>
        <v>0</v>
      </c>
      <c r="N113" s="608"/>
      <c r="O113" s="609"/>
      <c r="P113" s="609"/>
      <c r="Q113" s="610"/>
      <c r="R113" s="1646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815</v>
      </c>
      <c r="L114" s="691"/>
      <c r="M114" s="695">
        <f>N114+O114+P114+Q114</f>
        <v>0</v>
      </c>
      <c r="N114" s="620"/>
      <c r="O114" s="621"/>
      <c r="P114" s="621"/>
      <c r="Q114" s="622"/>
      <c r="R114" s="1646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67" t="s">
        <v>1234</v>
      </c>
      <c r="K115" s="1767"/>
      <c r="L115" s="1624"/>
      <c r="M115" s="526">
        <f>N115+O115+P115+Q115</f>
        <v>0</v>
      </c>
      <c r="N115" s="1418"/>
      <c r="O115" s="1419"/>
      <c r="P115" s="1419"/>
      <c r="Q115" s="1420"/>
      <c r="R115" s="1646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67" t="s">
        <v>1235</v>
      </c>
      <c r="K116" s="1767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6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1236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6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1237</v>
      </c>
      <c r="L118" s="687"/>
      <c r="M118" s="696">
        <f t="shared" si="22"/>
        <v>0</v>
      </c>
      <c r="N118" s="611"/>
      <c r="O118" s="612"/>
      <c r="P118" s="612"/>
      <c r="Q118" s="613"/>
      <c r="R118" s="1646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6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6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6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6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6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67" t="s">
        <v>285</v>
      </c>
      <c r="K124" s="1767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6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1728</v>
      </c>
      <c r="L125" s="685"/>
      <c r="M125" s="694">
        <f>N125+O125+P125+Q125</f>
        <v>0</v>
      </c>
      <c r="N125" s="608"/>
      <c r="O125" s="609"/>
      <c r="P125" s="609"/>
      <c r="Q125" s="610"/>
      <c r="R125" s="1646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6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67" t="s">
        <v>1251</v>
      </c>
      <c r="K127" s="1767"/>
      <c r="L127" s="1624"/>
      <c r="M127" s="526">
        <f>N127+O127+P127+Q127</f>
        <v>0</v>
      </c>
      <c r="N127" s="1418"/>
      <c r="O127" s="1419"/>
      <c r="P127" s="1419"/>
      <c r="Q127" s="1420"/>
      <c r="R127" s="1646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66" t="s">
        <v>1252</v>
      </c>
      <c r="K128" s="1766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6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1253</v>
      </c>
      <c r="L129" s="685"/>
      <c r="M129" s="694">
        <f>N129+O129+P129+Q129</f>
        <v>0</v>
      </c>
      <c r="N129" s="608"/>
      <c r="O129" s="609"/>
      <c r="P129" s="609"/>
      <c r="Q129" s="610"/>
      <c r="R129" s="1646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1254</v>
      </c>
      <c r="L130" s="687"/>
      <c r="M130" s="696">
        <f>N130+O130+P130+Q130</f>
        <v>0</v>
      </c>
      <c r="N130" s="611"/>
      <c r="O130" s="612"/>
      <c r="P130" s="612"/>
      <c r="Q130" s="613"/>
      <c r="R130" s="1646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1255</v>
      </c>
      <c r="L131" s="687"/>
      <c r="M131" s="696">
        <f>N131+O131+P131+Q131</f>
        <v>0</v>
      </c>
      <c r="N131" s="611"/>
      <c r="O131" s="612"/>
      <c r="P131" s="612"/>
      <c r="Q131" s="613"/>
      <c r="R131" s="1646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1256</v>
      </c>
      <c r="L132" s="691"/>
      <c r="M132" s="695">
        <f>N132+O132+P132+Q132</f>
        <v>0</v>
      </c>
      <c r="N132" s="620"/>
      <c r="O132" s="621"/>
      <c r="P132" s="621"/>
      <c r="Q132" s="622"/>
      <c r="R132" s="1646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53" t="s">
        <v>1798</v>
      </c>
      <c r="K133" s="1754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6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1258</v>
      </c>
      <c r="L134" s="685"/>
      <c r="M134" s="694">
        <f>N134+O134+P134+Q134</f>
        <v>0</v>
      </c>
      <c r="N134" s="608"/>
      <c r="O134" s="609"/>
      <c r="P134" s="609"/>
      <c r="Q134" s="610"/>
      <c r="R134" s="1646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1259</v>
      </c>
      <c r="L135" s="689"/>
      <c r="M135" s="697">
        <f>N135+O135+P135+Q135</f>
        <v>0</v>
      </c>
      <c r="N135" s="675"/>
      <c r="O135" s="676"/>
      <c r="P135" s="676"/>
      <c r="Q135" s="677"/>
      <c r="R135" s="1646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1260</v>
      </c>
      <c r="L136" s="1629"/>
      <c r="M136" s="707">
        <f>N136+O136+P136+Q136</f>
        <v>0</v>
      </c>
      <c r="N136" s="815"/>
      <c r="O136" s="1421"/>
      <c r="P136" s="1421"/>
      <c r="Q136" s="1422"/>
      <c r="R136" s="1646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8"/>
      <c r="M137" s="832"/>
      <c r="N137" s="832"/>
      <c r="O137" s="832"/>
      <c r="P137" s="832"/>
      <c r="Q137" s="833"/>
      <c r="R137" s="1646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755" t="s">
        <v>1261</v>
      </c>
      <c r="K138" s="1756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6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6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6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6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666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6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57">
        <f>$B$7</f>
        <v>0</v>
      </c>
      <c r="J146" s="1758"/>
      <c r="K146" s="1758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1011</v>
      </c>
      <c r="M147" s="1255" t="s">
        <v>878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59">
        <f>$B$9</f>
        <v>0</v>
      </c>
      <c r="J148" s="1760"/>
      <c r="K148" s="1761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762">
        <f>$B$12</f>
        <v>0</v>
      </c>
      <c r="J151" s="1763"/>
      <c r="K151" s="1764"/>
      <c r="L151" s="1262" t="s">
        <v>1777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1897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1321</v>
      </c>
      <c r="L154" s="848"/>
      <c r="M154" s="1391" t="s">
        <v>1014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1263</v>
      </c>
      <c r="J155" s="1393" t="s">
        <v>1264</v>
      </c>
      <c r="K155" s="1394" t="s">
        <v>1265</v>
      </c>
      <c r="L155" s="1395" t="s">
        <v>1266</v>
      </c>
      <c r="M155" s="1396" t="s">
        <v>1267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1268</v>
      </c>
      <c r="K156" s="1399" t="s">
        <v>1269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1270</v>
      </c>
      <c r="K157" s="1402" t="s">
        <v>1271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1272</v>
      </c>
      <c r="K158" s="1405" t="s">
        <v>1273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1274</v>
      </c>
      <c r="K159" s="1399" t="s">
        <v>1275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1276</v>
      </c>
      <c r="K160" s="1402" t="s">
        <v>1271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1277</v>
      </c>
      <c r="K161" s="1408" t="s">
        <v>1278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1279</v>
      </c>
      <c r="K162" s="1399" t="s">
        <v>1280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1281</v>
      </c>
      <c r="K163" s="1410" t="s">
        <v>1282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1283</v>
      </c>
      <c r="K164" s="1405" t="s">
        <v>1284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1285</v>
      </c>
      <c r="K165" s="1399" t="s">
        <v>1286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1287</v>
      </c>
      <c r="K166" s="1410" t="s">
        <v>1288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1289</v>
      </c>
      <c r="K167" s="1405" t="s">
        <v>1290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1291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876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65" t="s">
        <v>378</v>
      </c>
      <c r="J179" s="1765"/>
      <c r="K179" s="1765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K142">
    <cfRule type="cellIs" priority="25" dxfId="116" operator="equal" stopIfTrue="1">
      <formula>0</formula>
    </cfRule>
  </conditionalFormatting>
  <conditionalFormatting sqref="M19">
    <cfRule type="cellIs" priority="24" dxfId="114" operator="equal" stopIfTrue="1">
      <formula>0</formula>
    </cfRule>
  </conditionalFormatting>
  <conditionalFormatting sqref="M151">
    <cfRule type="cellIs" priority="23" dxfId="114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M21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1736</v>
      </c>
      <c r="B1" s="241" t="s">
        <v>1743</v>
      </c>
      <c r="C1" s="240"/>
    </row>
    <row r="2" spans="1:3" ht="31.5" customHeight="1">
      <c r="A2" s="338">
        <v>0</v>
      </c>
      <c r="B2" s="340" t="s">
        <v>1913</v>
      </c>
      <c r="C2" s="339" t="s">
        <v>12</v>
      </c>
    </row>
    <row r="3" spans="1:4" ht="35.25" customHeight="1">
      <c r="A3" s="338">
        <v>33</v>
      </c>
      <c r="B3" s="340" t="s">
        <v>1914</v>
      </c>
      <c r="C3" s="339" t="s">
        <v>12</v>
      </c>
      <c r="D3" s="216"/>
    </row>
    <row r="4" spans="1:3" ht="35.25" customHeight="1">
      <c r="A4" s="338">
        <v>42</v>
      </c>
      <c r="B4" s="340" t="s">
        <v>1915</v>
      </c>
      <c r="C4" s="339" t="s">
        <v>58</v>
      </c>
    </row>
    <row r="5" spans="1:3" ht="15">
      <c r="A5" s="338">
        <v>96</v>
      </c>
      <c r="B5" s="340" t="s">
        <v>1916</v>
      </c>
      <c r="C5" s="339" t="s">
        <v>58</v>
      </c>
    </row>
    <row r="6" spans="1:4" ht="15">
      <c r="A6" s="338">
        <v>97</v>
      </c>
      <c r="B6" s="340" t="s">
        <v>1917</v>
      </c>
      <c r="C6" s="339" t="s">
        <v>58</v>
      </c>
      <c r="D6" s="216"/>
    </row>
    <row r="7" spans="1:4" ht="15">
      <c r="A7" s="338">
        <v>98</v>
      </c>
      <c r="B7" s="340" t="s">
        <v>1918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1736</v>
      </c>
      <c r="B10" s="241" t="s">
        <v>1742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1082</v>
      </c>
      <c r="C92" s="319">
        <v>3334</v>
      </c>
    </row>
    <row r="93" spans="1:3" ht="15.75">
      <c r="A93" s="319">
        <v>3336</v>
      </c>
      <c r="B93" s="323" t="s">
        <v>1083</v>
      </c>
      <c r="C93" s="319">
        <v>3336</v>
      </c>
    </row>
    <row r="94" spans="1:3" ht="15.75">
      <c r="A94" s="319">
        <v>3337</v>
      </c>
      <c r="B94" s="322" t="s">
        <v>1084</v>
      </c>
      <c r="C94" s="319">
        <v>3337</v>
      </c>
    </row>
    <row r="95" spans="1:3" ht="15.75">
      <c r="A95" s="319">
        <v>3341</v>
      </c>
      <c r="B95" s="323" t="s">
        <v>1085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1776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1416</v>
      </c>
      <c r="C118" s="319">
        <v>4458</v>
      </c>
    </row>
    <row r="119" spans="1:3" ht="15.75">
      <c r="A119" s="319">
        <v>4459</v>
      </c>
      <c r="B119" s="332" t="s">
        <v>1726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1120</v>
      </c>
      <c r="C127" s="319">
        <v>5513</v>
      </c>
    </row>
    <row r="128" spans="1:3" ht="15.75">
      <c r="A128" s="319">
        <v>5514</v>
      </c>
      <c r="B128" s="330" t="s">
        <v>1121</v>
      </c>
      <c r="C128" s="319">
        <v>5514</v>
      </c>
    </row>
    <row r="129" spans="1:3" ht="15.75">
      <c r="A129" s="319">
        <v>5515</v>
      </c>
      <c r="B129" s="330" t="s">
        <v>1122</v>
      </c>
      <c r="C129" s="319">
        <v>5515</v>
      </c>
    </row>
    <row r="130" spans="1:3" ht="15.75">
      <c r="A130" s="319">
        <v>5516</v>
      </c>
      <c r="B130" s="330" t="s">
        <v>1123</v>
      </c>
      <c r="C130" s="319">
        <v>5516</v>
      </c>
    </row>
    <row r="131" spans="1:3" ht="15.75">
      <c r="A131" s="319">
        <v>5517</v>
      </c>
      <c r="B131" s="330" t="s">
        <v>1124</v>
      </c>
      <c r="C131" s="319">
        <v>5517</v>
      </c>
    </row>
    <row r="132" spans="1:3" ht="15.75">
      <c r="A132" s="319">
        <v>5518</v>
      </c>
      <c r="B132" s="322" t="s">
        <v>1125</v>
      </c>
      <c r="C132" s="319">
        <v>5518</v>
      </c>
    </row>
    <row r="133" spans="1:3" ht="15.75">
      <c r="A133" s="319">
        <v>5519</v>
      </c>
      <c r="B133" s="322" t="s">
        <v>1126</v>
      </c>
      <c r="C133" s="319">
        <v>5519</v>
      </c>
    </row>
    <row r="134" spans="1:3" ht="15.75">
      <c r="A134" s="319">
        <v>5521</v>
      </c>
      <c r="B134" s="322" t="s">
        <v>1127</v>
      </c>
      <c r="C134" s="319">
        <v>5521</v>
      </c>
    </row>
    <row r="135" spans="1:3" ht="15.75">
      <c r="A135" s="319">
        <v>5522</v>
      </c>
      <c r="B135" s="333" t="s">
        <v>1128</v>
      </c>
      <c r="C135" s="319">
        <v>5522</v>
      </c>
    </row>
    <row r="136" spans="1:3" ht="15.75">
      <c r="A136" s="319">
        <v>5524</v>
      </c>
      <c r="B136" s="320" t="s">
        <v>1129</v>
      </c>
      <c r="C136" s="319">
        <v>5524</v>
      </c>
    </row>
    <row r="137" spans="1:3" ht="15.75">
      <c r="A137" s="319">
        <v>5525</v>
      </c>
      <c r="B137" s="327" t="s">
        <v>1130</v>
      </c>
      <c r="C137" s="319">
        <v>5525</v>
      </c>
    </row>
    <row r="138" spans="1:3" ht="15.75">
      <c r="A138" s="319">
        <v>5526</v>
      </c>
      <c r="B138" s="324" t="s">
        <v>1131</v>
      </c>
      <c r="C138" s="319">
        <v>5526</v>
      </c>
    </row>
    <row r="139" spans="1:3" ht="15.75">
      <c r="A139" s="319">
        <v>5527</v>
      </c>
      <c r="B139" s="324" t="s">
        <v>1132</v>
      </c>
      <c r="C139" s="319">
        <v>5527</v>
      </c>
    </row>
    <row r="140" spans="1:3" ht="15.75">
      <c r="A140" s="319">
        <v>5528</v>
      </c>
      <c r="B140" s="324" t="s">
        <v>1133</v>
      </c>
      <c r="C140" s="319">
        <v>5528</v>
      </c>
    </row>
    <row r="141" spans="1:3" ht="15.75">
      <c r="A141" s="319">
        <v>5529</v>
      </c>
      <c r="B141" s="324" t="s">
        <v>1134</v>
      </c>
      <c r="C141" s="319">
        <v>5529</v>
      </c>
    </row>
    <row r="142" spans="1:3" ht="15.75">
      <c r="A142" s="319">
        <v>5530</v>
      </c>
      <c r="B142" s="324" t="s">
        <v>1135</v>
      </c>
      <c r="C142" s="319">
        <v>5530</v>
      </c>
    </row>
    <row r="143" spans="1:3" ht="15.75">
      <c r="A143" s="319">
        <v>5531</v>
      </c>
      <c r="B143" s="327" t="s">
        <v>1136</v>
      </c>
      <c r="C143" s="319">
        <v>5531</v>
      </c>
    </row>
    <row r="144" spans="1:3" ht="15.75">
      <c r="A144" s="319">
        <v>5532</v>
      </c>
      <c r="B144" s="333" t="s">
        <v>1137</v>
      </c>
      <c r="C144" s="319">
        <v>5532</v>
      </c>
    </row>
    <row r="145" spans="1:3" ht="15.75">
      <c r="A145" s="319">
        <v>5533</v>
      </c>
      <c r="B145" s="333" t="s">
        <v>1138</v>
      </c>
      <c r="C145" s="319">
        <v>5533</v>
      </c>
    </row>
    <row r="146" spans="1:3" ht="15">
      <c r="A146" s="334">
        <v>5534</v>
      </c>
      <c r="B146" s="333" t="s">
        <v>1139</v>
      </c>
      <c r="C146" s="334">
        <v>5534</v>
      </c>
    </row>
    <row r="147" spans="1:3" ht="15">
      <c r="A147" s="334">
        <v>5535</v>
      </c>
      <c r="B147" s="333" t="s">
        <v>1140</v>
      </c>
      <c r="C147" s="334">
        <v>5535</v>
      </c>
    </row>
    <row r="148" spans="1:3" ht="15.75">
      <c r="A148" s="319">
        <v>5538</v>
      </c>
      <c r="B148" s="327" t="s">
        <v>1141</v>
      </c>
      <c r="C148" s="319">
        <v>5538</v>
      </c>
    </row>
    <row r="149" spans="1:3" ht="15.75">
      <c r="A149" s="319">
        <v>5540</v>
      </c>
      <c r="B149" s="333" t="s">
        <v>1142</v>
      </c>
      <c r="C149" s="319">
        <v>5540</v>
      </c>
    </row>
    <row r="150" spans="1:3" ht="15.75">
      <c r="A150" s="319">
        <v>5541</v>
      </c>
      <c r="B150" s="333" t="s">
        <v>1143</v>
      </c>
      <c r="C150" s="319">
        <v>5541</v>
      </c>
    </row>
    <row r="151" spans="1:3" ht="15.75">
      <c r="A151" s="319">
        <v>5545</v>
      </c>
      <c r="B151" s="333" t="s">
        <v>1144</v>
      </c>
      <c r="C151" s="319">
        <v>5545</v>
      </c>
    </row>
    <row r="152" spans="1:3" ht="15.75">
      <c r="A152" s="319">
        <v>5546</v>
      </c>
      <c r="B152" s="333" t="s">
        <v>1145</v>
      </c>
      <c r="C152" s="319">
        <v>5546</v>
      </c>
    </row>
    <row r="153" spans="1:3" ht="15.75">
      <c r="A153" s="319">
        <v>5547</v>
      </c>
      <c r="B153" s="333" t="s">
        <v>1146</v>
      </c>
      <c r="C153" s="319">
        <v>5547</v>
      </c>
    </row>
    <row r="154" spans="1:3" ht="15.75">
      <c r="A154" s="319">
        <v>5548</v>
      </c>
      <c r="B154" s="333" t="s">
        <v>1147</v>
      </c>
      <c r="C154" s="319">
        <v>5548</v>
      </c>
    </row>
    <row r="155" spans="1:3" ht="15.75">
      <c r="A155" s="319">
        <v>5550</v>
      </c>
      <c r="B155" s="333" t="s">
        <v>1148</v>
      </c>
      <c r="C155" s="319">
        <v>5550</v>
      </c>
    </row>
    <row r="156" spans="1:3" ht="15.75">
      <c r="A156" s="319">
        <v>5551</v>
      </c>
      <c r="B156" s="333" t="s">
        <v>1149</v>
      </c>
      <c r="C156" s="319">
        <v>5551</v>
      </c>
    </row>
    <row r="157" spans="1:3" ht="15.75">
      <c r="A157" s="319">
        <v>5553</v>
      </c>
      <c r="B157" s="333" t="s">
        <v>1150</v>
      </c>
      <c r="C157" s="319">
        <v>5553</v>
      </c>
    </row>
    <row r="158" spans="1:3" ht="15.75">
      <c r="A158" s="319">
        <v>5554</v>
      </c>
      <c r="B158" s="327" t="s">
        <v>1151</v>
      </c>
      <c r="C158" s="319">
        <v>5554</v>
      </c>
    </row>
    <row r="159" spans="1:3" ht="15.75">
      <c r="A159" s="319">
        <v>5556</v>
      </c>
      <c r="B159" s="323" t="s">
        <v>1152</v>
      </c>
      <c r="C159" s="319">
        <v>5556</v>
      </c>
    </row>
    <row r="160" spans="1:3" ht="15.75">
      <c r="A160" s="319">
        <v>5561</v>
      </c>
      <c r="B160" s="335" t="s">
        <v>1153</v>
      </c>
      <c r="C160" s="319">
        <v>5561</v>
      </c>
    </row>
    <row r="161" spans="1:3" ht="15.75">
      <c r="A161" s="319">
        <v>5562</v>
      </c>
      <c r="B161" s="335" t="s">
        <v>1154</v>
      </c>
      <c r="C161" s="319">
        <v>5562</v>
      </c>
    </row>
    <row r="162" spans="1:3" ht="15.75">
      <c r="A162" s="319">
        <v>5588</v>
      </c>
      <c r="B162" s="322" t="s">
        <v>1155</v>
      </c>
      <c r="C162" s="319">
        <v>5588</v>
      </c>
    </row>
    <row r="163" spans="1:3" ht="15.75">
      <c r="A163" s="319">
        <v>5589</v>
      </c>
      <c r="B163" s="322" t="s">
        <v>1156</v>
      </c>
      <c r="C163" s="319">
        <v>5589</v>
      </c>
    </row>
    <row r="164" spans="1:3" ht="15.75">
      <c r="A164" s="319">
        <v>6601</v>
      </c>
      <c r="B164" s="322" t="s">
        <v>1157</v>
      </c>
      <c r="C164" s="319">
        <v>6601</v>
      </c>
    </row>
    <row r="165" spans="1:3" ht="15.75">
      <c r="A165" s="319">
        <v>6602</v>
      </c>
      <c r="B165" s="323" t="s">
        <v>1158</v>
      </c>
      <c r="C165" s="319">
        <v>6602</v>
      </c>
    </row>
    <row r="166" spans="1:3" ht="15.75">
      <c r="A166" s="319">
        <v>6603</v>
      </c>
      <c r="B166" s="323" t="s">
        <v>1159</v>
      </c>
      <c r="C166" s="319">
        <v>6603</v>
      </c>
    </row>
    <row r="167" spans="1:3" ht="15.75">
      <c r="A167" s="319">
        <v>6604</v>
      </c>
      <c r="B167" s="323" t="s">
        <v>1160</v>
      </c>
      <c r="C167" s="319">
        <v>6604</v>
      </c>
    </row>
    <row r="168" spans="1:3" ht="15.75">
      <c r="A168" s="319">
        <v>6605</v>
      </c>
      <c r="B168" s="323" t="s">
        <v>1161</v>
      </c>
      <c r="C168" s="319">
        <v>6605</v>
      </c>
    </row>
    <row r="169" spans="1:3" ht="15">
      <c r="A169" s="334">
        <v>6606</v>
      </c>
      <c r="B169" s="325" t="s">
        <v>1162</v>
      </c>
      <c r="C169" s="334">
        <v>6606</v>
      </c>
    </row>
    <row r="170" spans="1:3" ht="15.75">
      <c r="A170" s="319">
        <v>6618</v>
      </c>
      <c r="B170" s="322" t="s">
        <v>1163</v>
      </c>
      <c r="C170" s="319">
        <v>6618</v>
      </c>
    </row>
    <row r="171" spans="1:3" ht="15.75">
      <c r="A171" s="319">
        <v>6619</v>
      </c>
      <c r="B171" s="323" t="s">
        <v>1164</v>
      </c>
      <c r="C171" s="319">
        <v>6619</v>
      </c>
    </row>
    <row r="172" spans="1:3" ht="15.75">
      <c r="A172" s="319">
        <v>6621</v>
      </c>
      <c r="B172" s="322" t="s">
        <v>1165</v>
      </c>
      <c r="C172" s="319">
        <v>6621</v>
      </c>
    </row>
    <row r="173" spans="1:3" ht="15.75">
      <c r="A173" s="319">
        <v>6622</v>
      </c>
      <c r="B173" s="323" t="s">
        <v>1166</v>
      </c>
      <c r="C173" s="319">
        <v>6622</v>
      </c>
    </row>
    <row r="174" spans="1:3" ht="15.75">
      <c r="A174" s="319">
        <v>6623</v>
      </c>
      <c r="B174" s="323" t="s">
        <v>1167</v>
      </c>
      <c r="C174" s="319">
        <v>6623</v>
      </c>
    </row>
    <row r="175" spans="1:3" ht="15.75">
      <c r="A175" s="319">
        <v>6624</v>
      </c>
      <c r="B175" s="323" t="s">
        <v>1168</v>
      </c>
      <c r="C175" s="319">
        <v>6624</v>
      </c>
    </row>
    <row r="176" spans="1:3" ht="15.75">
      <c r="A176" s="319">
        <v>6625</v>
      </c>
      <c r="B176" s="324" t="s">
        <v>1169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910</v>
      </c>
      <c r="C258" s="319">
        <v>8866</v>
      </c>
    </row>
    <row r="259" spans="1:3" ht="15.75">
      <c r="A259" s="319">
        <v>8867</v>
      </c>
      <c r="B259" s="323" t="s">
        <v>911</v>
      </c>
      <c r="C259" s="319">
        <v>8867</v>
      </c>
    </row>
    <row r="260" spans="1:3" ht="15.75">
      <c r="A260" s="319">
        <v>8868</v>
      </c>
      <c r="B260" s="323" t="s">
        <v>912</v>
      </c>
      <c r="C260" s="319">
        <v>8868</v>
      </c>
    </row>
    <row r="261" spans="1:3" ht="15.75">
      <c r="A261" s="319">
        <v>8869</v>
      </c>
      <c r="B261" s="322" t="s">
        <v>913</v>
      </c>
      <c r="C261" s="319">
        <v>8869</v>
      </c>
    </row>
    <row r="262" spans="1:3" ht="15.75">
      <c r="A262" s="319">
        <v>8871</v>
      </c>
      <c r="B262" s="323" t="s">
        <v>914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1736</v>
      </c>
      <c r="B280" s="241" t="s">
        <v>1741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1736</v>
      </c>
      <c r="B293" s="241" t="s">
        <v>1740</v>
      </c>
    </row>
    <row r="294" ht="15.75">
      <c r="B294" s="218" t="s">
        <v>1737</v>
      </c>
    </row>
    <row r="295" ht="18.75" thickBot="1">
      <c r="B295" s="218" t="s">
        <v>1738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1762</v>
      </c>
    </row>
    <row r="313" spans="1:2" ht="16.5">
      <c r="A313" s="244" t="s">
        <v>352</v>
      </c>
      <c r="B313" s="246" t="s">
        <v>1765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1766</v>
      </c>
      <c r="B316" s="246" t="s">
        <v>1767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942</v>
      </c>
    </row>
    <row r="320" spans="1:2" ht="16.5">
      <c r="A320" s="252" t="s">
        <v>943</v>
      </c>
      <c r="B320" s="253" t="s">
        <v>944</v>
      </c>
    </row>
    <row r="321" spans="1:2" ht="16.5">
      <c r="A321" s="252" t="s">
        <v>945</v>
      </c>
      <c r="B321" s="253" t="s">
        <v>946</v>
      </c>
    </row>
    <row r="322" spans="1:2" ht="16.5">
      <c r="A322" s="248" t="s">
        <v>947</v>
      </c>
      <c r="B322" s="246" t="s">
        <v>948</v>
      </c>
    </row>
    <row r="323" spans="1:2" ht="16.5">
      <c r="A323" s="248" t="s">
        <v>949</v>
      </c>
      <c r="B323" s="246" t="s">
        <v>950</v>
      </c>
    </row>
    <row r="324" spans="1:2" ht="16.5">
      <c r="A324" s="248" t="s">
        <v>951</v>
      </c>
      <c r="B324" s="246" t="s">
        <v>952</v>
      </c>
    </row>
    <row r="325" spans="1:2" ht="16.5">
      <c r="A325" s="248" t="s">
        <v>953</v>
      </c>
      <c r="B325" s="246" t="s">
        <v>954</v>
      </c>
    </row>
    <row r="326" spans="1:2" ht="16.5">
      <c r="A326" s="248" t="s">
        <v>955</v>
      </c>
      <c r="B326" s="246" t="s">
        <v>956</v>
      </c>
    </row>
    <row r="327" spans="1:2" ht="16.5">
      <c r="A327" s="248" t="s">
        <v>957</v>
      </c>
      <c r="B327" s="246" t="s">
        <v>958</v>
      </c>
    </row>
    <row r="328" spans="1:2" ht="16.5">
      <c r="A328" s="248" t="s">
        <v>959</v>
      </c>
      <c r="B328" s="253" t="s">
        <v>960</v>
      </c>
    </row>
    <row r="329" spans="1:2" ht="16.5">
      <c r="A329" s="248" t="s">
        <v>961</v>
      </c>
      <c r="B329" s="253" t="s">
        <v>962</v>
      </c>
    </row>
    <row r="330" spans="1:2" ht="16.5">
      <c r="A330" s="248" t="s">
        <v>963</v>
      </c>
      <c r="B330" s="253" t="s">
        <v>964</v>
      </c>
    </row>
    <row r="331" spans="1:2" ht="16.5">
      <c r="A331" s="248" t="s">
        <v>965</v>
      </c>
      <c r="B331" s="246" t="s">
        <v>966</v>
      </c>
    </row>
    <row r="332" spans="1:2" ht="16.5">
      <c r="A332" s="248" t="s">
        <v>967</v>
      </c>
      <c r="B332" s="246" t="s">
        <v>968</v>
      </c>
    </row>
    <row r="333" spans="1:2" ht="16.5">
      <c r="A333" s="248" t="s">
        <v>969</v>
      </c>
      <c r="B333" s="253" t="s">
        <v>970</v>
      </c>
    </row>
    <row r="334" spans="1:2" ht="16.5">
      <c r="A334" s="248" t="s">
        <v>971</v>
      </c>
      <c r="B334" s="246" t="s">
        <v>972</v>
      </c>
    </row>
    <row r="335" spans="1:2" ht="16.5">
      <c r="A335" s="248" t="s">
        <v>973</v>
      </c>
      <c r="B335" s="246" t="s">
        <v>974</v>
      </c>
    </row>
    <row r="336" spans="1:2" ht="16.5">
      <c r="A336" s="248" t="s">
        <v>975</v>
      </c>
      <c r="B336" s="246" t="s">
        <v>976</v>
      </c>
    </row>
    <row r="337" spans="1:2" ht="16.5">
      <c r="A337" s="248" t="s">
        <v>977</v>
      </c>
      <c r="B337" s="246" t="s">
        <v>978</v>
      </c>
    </row>
    <row r="338" spans="1:2" ht="16.5">
      <c r="A338" s="248" t="s">
        <v>1764</v>
      </c>
      <c r="B338" s="246" t="s">
        <v>1763</v>
      </c>
    </row>
    <row r="339" spans="1:2" ht="16.5">
      <c r="A339" s="248" t="s">
        <v>979</v>
      </c>
      <c r="B339" s="246" t="s">
        <v>980</v>
      </c>
    </row>
    <row r="340" spans="1:2" ht="16.5">
      <c r="A340" s="248" t="s">
        <v>981</v>
      </c>
      <c r="B340" s="246" t="s">
        <v>982</v>
      </c>
    </row>
    <row r="341" spans="1:2" ht="16.5">
      <c r="A341" s="254" t="s">
        <v>983</v>
      </c>
      <c r="B341" s="255" t="s">
        <v>984</v>
      </c>
    </row>
    <row r="342" spans="1:2" s="219" customFormat="1" ht="16.5">
      <c r="A342" s="256" t="s">
        <v>985</v>
      </c>
      <c r="B342" s="257" t="s">
        <v>986</v>
      </c>
    </row>
    <row r="343" spans="1:2" s="219" customFormat="1" ht="16.5">
      <c r="A343" s="256" t="s">
        <v>987</v>
      </c>
      <c r="B343" s="257" t="s">
        <v>988</v>
      </c>
    </row>
    <row r="344" spans="1:2" s="219" customFormat="1" ht="16.5">
      <c r="A344" s="256" t="s">
        <v>989</v>
      </c>
      <c r="B344" s="257" t="s">
        <v>990</v>
      </c>
    </row>
    <row r="345" spans="1:3" ht="17.25" thickBot="1">
      <c r="A345" s="258" t="s">
        <v>991</v>
      </c>
      <c r="B345" s="259" t="s">
        <v>992</v>
      </c>
      <c r="C345" s="219"/>
    </row>
    <row r="346" spans="1:256" ht="18">
      <c r="A346" s="260"/>
      <c r="B346" s="261" t="s">
        <v>1739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993</v>
      </c>
      <c r="C347" s="219"/>
    </row>
    <row r="348" spans="1:3" ht="18">
      <c r="A348" s="262"/>
      <c r="B348" s="264" t="s">
        <v>994</v>
      </c>
      <c r="C348" s="219"/>
    </row>
    <row r="349" spans="1:3" ht="18">
      <c r="A349" s="265" t="s">
        <v>995</v>
      </c>
      <c r="B349" s="266" t="s">
        <v>996</v>
      </c>
      <c r="C349" s="219"/>
    </row>
    <row r="350" spans="1:2" ht="18">
      <c r="A350" s="267" t="s">
        <v>997</v>
      </c>
      <c r="B350" s="268" t="s">
        <v>998</v>
      </c>
    </row>
    <row r="351" spans="1:2" ht="18">
      <c r="A351" s="267" t="s">
        <v>999</v>
      </c>
      <c r="B351" s="269" t="s">
        <v>1000</v>
      </c>
    </row>
    <row r="352" spans="1:2" ht="18">
      <c r="A352" s="267" t="s">
        <v>1001</v>
      </c>
      <c r="B352" s="269" t="s">
        <v>1002</v>
      </c>
    </row>
    <row r="353" spans="1:2" ht="18">
      <c r="A353" s="267" t="s">
        <v>1003</v>
      </c>
      <c r="B353" s="269" t="s">
        <v>404</v>
      </c>
    </row>
    <row r="354" spans="1:2" ht="18">
      <c r="A354" s="267" t="s">
        <v>405</v>
      </c>
      <c r="B354" s="269" t="s">
        <v>406</v>
      </c>
    </row>
    <row r="355" spans="1:2" ht="18">
      <c r="A355" s="267" t="s">
        <v>407</v>
      </c>
      <c r="B355" s="269" t="s">
        <v>408</v>
      </c>
    </row>
    <row r="356" spans="1:2" ht="18">
      <c r="A356" s="267" t="s">
        <v>409</v>
      </c>
      <c r="B356" s="270" t="s">
        <v>410</v>
      </c>
    </row>
    <row r="357" spans="1:2" ht="18">
      <c r="A357" s="267" t="s">
        <v>411</v>
      </c>
      <c r="B357" s="270" t="s">
        <v>412</v>
      </c>
    </row>
    <row r="358" spans="1:2" ht="18">
      <c r="A358" s="267" t="s">
        <v>413</v>
      </c>
      <c r="B358" s="270" t="s">
        <v>414</v>
      </c>
    </row>
    <row r="359" spans="1:2" ht="18">
      <c r="A359" s="267" t="s">
        <v>415</v>
      </c>
      <c r="B359" s="270" t="s">
        <v>416</v>
      </c>
    </row>
    <row r="360" spans="1:2" ht="18">
      <c r="A360" s="267" t="s">
        <v>417</v>
      </c>
      <c r="B360" s="271" t="s">
        <v>418</v>
      </c>
    </row>
    <row r="361" spans="1:2" ht="18">
      <c r="A361" s="267" t="s">
        <v>419</v>
      </c>
      <c r="B361" s="271" t="s">
        <v>420</v>
      </c>
    </row>
    <row r="362" spans="1:2" ht="18">
      <c r="A362" s="267" t="s">
        <v>421</v>
      </c>
      <c r="B362" s="270" t="s">
        <v>422</v>
      </c>
    </row>
    <row r="363" spans="1:5" ht="18">
      <c r="A363" s="272" t="s">
        <v>423</v>
      </c>
      <c r="B363" s="270" t="s">
        <v>424</v>
      </c>
      <c r="C363" s="220" t="s">
        <v>425</v>
      </c>
      <c r="D363" s="221"/>
      <c r="E363" s="222"/>
    </row>
    <row r="364" spans="1:5" ht="18">
      <c r="A364" s="272" t="s">
        <v>426</v>
      </c>
      <c r="B364" s="269" t="s">
        <v>427</v>
      </c>
      <c r="C364" s="220" t="s">
        <v>425</v>
      </c>
      <c r="D364" s="221"/>
      <c r="E364" s="222"/>
    </row>
    <row r="365" spans="1:5" ht="18">
      <c r="A365" s="272" t="s">
        <v>428</v>
      </c>
      <c r="B365" s="270" t="s">
        <v>429</v>
      </c>
      <c r="C365" s="220" t="s">
        <v>425</v>
      </c>
      <c r="D365" s="221"/>
      <c r="E365" s="222"/>
    </row>
    <row r="366" spans="1:5" ht="18">
      <c r="A366" s="272" t="s">
        <v>430</v>
      </c>
      <c r="B366" s="270" t="s">
        <v>431</v>
      </c>
      <c r="C366" s="220" t="s">
        <v>425</v>
      </c>
      <c r="D366" s="221"/>
      <c r="E366" s="222"/>
    </row>
    <row r="367" spans="1:5" ht="18">
      <c r="A367" s="272" t="s">
        <v>432</v>
      </c>
      <c r="B367" s="270" t="s">
        <v>433</v>
      </c>
      <c r="C367" s="220" t="s">
        <v>425</v>
      </c>
      <c r="D367" s="221"/>
      <c r="E367" s="222"/>
    </row>
    <row r="368" spans="1:5" ht="18">
      <c r="A368" s="272" t="s">
        <v>434</v>
      </c>
      <c r="B368" s="270" t="s">
        <v>435</v>
      </c>
      <c r="C368" s="220" t="s">
        <v>425</v>
      </c>
      <c r="D368" s="221"/>
      <c r="E368" s="222"/>
    </row>
    <row r="369" spans="1:5" ht="18">
      <c r="A369" s="272" t="s">
        <v>436</v>
      </c>
      <c r="B369" s="270" t="s">
        <v>437</v>
      </c>
      <c r="C369" s="220" t="s">
        <v>425</v>
      </c>
      <c r="D369" s="221"/>
      <c r="E369" s="222"/>
    </row>
    <row r="370" spans="1:5" ht="18">
      <c r="A370" s="272" t="s">
        <v>438</v>
      </c>
      <c r="B370" s="270" t="s">
        <v>439</v>
      </c>
      <c r="C370" s="220" t="s">
        <v>425</v>
      </c>
      <c r="D370" s="221"/>
      <c r="E370" s="222"/>
    </row>
    <row r="371" spans="1:5" ht="18">
      <c r="A371" s="272" t="s">
        <v>440</v>
      </c>
      <c r="B371" s="270" t="s">
        <v>441</v>
      </c>
      <c r="C371" s="220" t="s">
        <v>425</v>
      </c>
      <c r="D371" s="221"/>
      <c r="E371" s="222"/>
    </row>
    <row r="372" spans="1:5" ht="18">
      <c r="A372" s="272" t="s">
        <v>442</v>
      </c>
      <c r="B372" s="269" t="s">
        <v>443</v>
      </c>
      <c r="C372" s="220" t="s">
        <v>425</v>
      </c>
      <c r="D372" s="221"/>
      <c r="E372" s="222"/>
    </row>
    <row r="373" spans="1:5" ht="18">
      <c r="A373" s="272" t="s">
        <v>444</v>
      </c>
      <c r="B373" s="270" t="s">
        <v>445</v>
      </c>
      <c r="C373" s="220" t="s">
        <v>425</v>
      </c>
      <c r="D373" s="221"/>
      <c r="E373" s="222"/>
    </row>
    <row r="374" spans="1:5" ht="18">
      <c r="A374" s="272" t="s">
        <v>446</v>
      </c>
      <c r="B374" s="269" t="s">
        <v>447</v>
      </c>
      <c r="C374" s="220" t="s">
        <v>425</v>
      </c>
      <c r="D374" s="221"/>
      <c r="E374" s="222"/>
    </row>
    <row r="375" spans="1:5" ht="18">
      <c r="A375" s="272" t="s">
        <v>448</v>
      </c>
      <c r="B375" s="269" t="s">
        <v>449</v>
      </c>
      <c r="C375" s="220" t="s">
        <v>425</v>
      </c>
      <c r="D375" s="221"/>
      <c r="E375" s="222"/>
    </row>
    <row r="376" spans="1:5" ht="18">
      <c r="A376" s="272" t="s">
        <v>450</v>
      </c>
      <c r="B376" s="269" t="s">
        <v>451</v>
      </c>
      <c r="C376" s="220" t="s">
        <v>425</v>
      </c>
      <c r="D376" s="221"/>
      <c r="E376" s="222"/>
    </row>
    <row r="377" spans="1:5" ht="18">
      <c r="A377" s="272" t="s">
        <v>452</v>
      </c>
      <c r="B377" s="269" t="s">
        <v>453</v>
      </c>
      <c r="C377" s="220" t="s">
        <v>425</v>
      </c>
      <c r="D377" s="221"/>
      <c r="E377" s="222"/>
    </row>
    <row r="378" spans="1:5" ht="18">
      <c r="A378" s="272" t="s">
        <v>454</v>
      </c>
      <c r="B378" s="269" t="s">
        <v>455</v>
      </c>
      <c r="C378" s="220" t="s">
        <v>425</v>
      </c>
      <c r="D378" s="221"/>
      <c r="E378" s="222"/>
    </row>
    <row r="379" spans="1:5" ht="18">
      <c r="A379" s="272" t="s">
        <v>456</v>
      </c>
      <c r="B379" s="269" t="s">
        <v>457</v>
      </c>
      <c r="C379" s="220" t="s">
        <v>425</v>
      </c>
      <c r="D379" s="221"/>
      <c r="E379" s="222"/>
    </row>
    <row r="380" spans="1:5" ht="18">
      <c r="A380" s="272" t="s">
        <v>458</v>
      </c>
      <c r="B380" s="269" t="s">
        <v>459</v>
      </c>
      <c r="C380" s="220" t="s">
        <v>425</v>
      </c>
      <c r="D380" s="221"/>
      <c r="E380" s="222"/>
    </row>
    <row r="381" spans="1:5" ht="18">
      <c r="A381" s="272" t="s">
        <v>460</v>
      </c>
      <c r="B381" s="269" t="s">
        <v>461</v>
      </c>
      <c r="C381" s="220" t="s">
        <v>425</v>
      </c>
      <c r="D381" s="221"/>
      <c r="E381" s="222"/>
    </row>
    <row r="382" spans="1:5" ht="18">
      <c r="A382" s="272" t="s">
        <v>462</v>
      </c>
      <c r="B382" s="273" t="s">
        <v>463</v>
      </c>
      <c r="C382" s="220" t="s">
        <v>425</v>
      </c>
      <c r="D382" s="221"/>
      <c r="E382" s="222"/>
    </row>
    <row r="383" spans="1:5" ht="18">
      <c r="A383" s="272" t="s">
        <v>464</v>
      </c>
      <c r="B383" s="273" t="s">
        <v>465</v>
      </c>
      <c r="C383" s="220" t="s">
        <v>425</v>
      </c>
      <c r="D383" s="221"/>
      <c r="E383" s="222"/>
    </row>
    <row r="384" spans="1:5" ht="18">
      <c r="A384" s="274" t="s">
        <v>466</v>
      </c>
      <c r="B384" s="275" t="s">
        <v>467</v>
      </c>
      <c r="C384" s="220" t="s">
        <v>425</v>
      </c>
      <c r="D384" s="223"/>
      <c r="E384" s="222"/>
    </row>
    <row r="385" spans="1:5" ht="18">
      <c r="A385" s="262" t="s">
        <v>425</v>
      </c>
      <c r="B385" s="276" t="s">
        <v>468</v>
      </c>
      <c r="C385" s="220" t="s">
        <v>425</v>
      </c>
      <c r="D385" s="224"/>
      <c r="E385" s="222"/>
    </row>
    <row r="386" spans="1:5" ht="18">
      <c r="A386" s="277" t="s">
        <v>469</v>
      </c>
      <c r="B386" s="278" t="s">
        <v>470</v>
      </c>
      <c r="C386" s="220" t="s">
        <v>425</v>
      </c>
      <c r="D386" s="221"/>
      <c r="E386" s="222"/>
    </row>
    <row r="387" spans="1:5" ht="18">
      <c r="A387" s="272" t="s">
        <v>471</v>
      </c>
      <c r="B387" s="253" t="s">
        <v>472</v>
      </c>
      <c r="C387" s="220" t="s">
        <v>425</v>
      </c>
      <c r="D387" s="221"/>
      <c r="E387" s="222"/>
    </row>
    <row r="388" spans="1:5" ht="18">
      <c r="A388" s="279" t="s">
        <v>473</v>
      </c>
      <c r="B388" s="280" t="s">
        <v>474</v>
      </c>
      <c r="C388" s="220" t="s">
        <v>425</v>
      </c>
      <c r="D388" s="221"/>
      <c r="E388" s="222"/>
    </row>
    <row r="389" spans="1:5" ht="18">
      <c r="A389" s="262" t="s">
        <v>425</v>
      </c>
      <c r="B389" s="281" t="s">
        <v>475</v>
      </c>
      <c r="C389" s="220" t="s">
        <v>425</v>
      </c>
      <c r="D389" s="225"/>
      <c r="E389" s="222"/>
    </row>
    <row r="390" spans="1:5" ht="16.5">
      <c r="A390" s="282" t="s">
        <v>973</v>
      </c>
      <c r="B390" s="246" t="s">
        <v>974</v>
      </c>
      <c r="C390" s="220" t="s">
        <v>425</v>
      </c>
      <c r="D390" s="226"/>
      <c r="E390" s="222"/>
    </row>
    <row r="391" spans="1:5" ht="16.5">
      <c r="A391" s="282" t="s">
        <v>975</v>
      </c>
      <c r="B391" s="246" t="s">
        <v>976</v>
      </c>
      <c r="C391" s="220" t="s">
        <v>425</v>
      </c>
      <c r="D391" s="226"/>
      <c r="E391" s="222"/>
    </row>
    <row r="392" spans="1:5" ht="16.5">
      <c r="A392" s="283" t="s">
        <v>977</v>
      </c>
      <c r="B392" s="284" t="s">
        <v>978</v>
      </c>
      <c r="C392" s="220" t="s">
        <v>425</v>
      </c>
      <c r="D392" s="226"/>
      <c r="E392" s="222"/>
    </row>
    <row r="393" spans="1:5" ht="18">
      <c r="A393" s="262" t="s">
        <v>425</v>
      </c>
      <c r="B393" s="281" t="s">
        <v>476</v>
      </c>
      <c r="C393" s="220" t="s">
        <v>425</v>
      </c>
      <c r="D393" s="225"/>
      <c r="E393" s="222"/>
    </row>
    <row r="394" spans="1:5" ht="18">
      <c r="A394" s="277" t="s">
        <v>477</v>
      </c>
      <c r="B394" s="278" t="s">
        <v>478</v>
      </c>
      <c r="C394" s="220" t="s">
        <v>425</v>
      </c>
      <c r="D394" s="221"/>
      <c r="E394" s="222"/>
    </row>
    <row r="395" spans="1:5" ht="18.75" thickBot="1">
      <c r="A395" s="285" t="s">
        <v>479</v>
      </c>
      <c r="B395" s="286" t="s">
        <v>480</v>
      </c>
      <c r="C395" s="220" t="s">
        <v>425</v>
      </c>
      <c r="D395" s="227"/>
      <c r="E395" s="222"/>
    </row>
    <row r="396" spans="1:5" ht="16.5">
      <c r="A396" s="287" t="s">
        <v>481</v>
      </c>
      <c r="B396" s="288" t="s">
        <v>1366</v>
      </c>
      <c r="C396" s="220" t="s">
        <v>425</v>
      </c>
      <c r="D396" s="226"/>
      <c r="E396" s="222"/>
    </row>
    <row r="397" spans="1:5" ht="16.5">
      <c r="A397" s="282" t="s">
        <v>1367</v>
      </c>
      <c r="B397" s="246" t="s">
        <v>1368</v>
      </c>
      <c r="C397" s="220" t="s">
        <v>425</v>
      </c>
      <c r="D397" s="228"/>
      <c r="E397" s="222"/>
    </row>
    <row r="398" spans="1:5" ht="18.75" thickBot="1">
      <c r="A398" s="289" t="s">
        <v>1369</v>
      </c>
      <c r="B398" s="290" t="s">
        <v>1370</v>
      </c>
      <c r="C398" s="220" t="s">
        <v>425</v>
      </c>
      <c r="D398" s="227"/>
      <c r="E398" s="222"/>
    </row>
    <row r="399" spans="1:5" ht="16.5">
      <c r="A399" s="291" t="s">
        <v>1371</v>
      </c>
      <c r="B399" s="292" t="s">
        <v>1372</v>
      </c>
      <c r="C399" s="220" t="s">
        <v>425</v>
      </c>
      <c r="D399" s="228"/>
      <c r="E399" s="222"/>
    </row>
    <row r="400" spans="1:5" ht="16.5">
      <c r="A400" s="293" t="s">
        <v>1373</v>
      </c>
      <c r="B400" s="246" t="s">
        <v>1374</v>
      </c>
      <c r="C400" s="220" t="s">
        <v>425</v>
      </c>
      <c r="D400" s="230"/>
      <c r="E400" s="222"/>
    </row>
    <row r="401" spans="1:5" ht="16.5">
      <c r="A401" s="282" t="s">
        <v>1375</v>
      </c>
      <c r="B401" s="249" t="s">
        <v>1376</v>
      </c>
      <c r="C401" s="220" t="s">
        <v>425</v>
      </c>
      <c r="D401" s="228"/>
      <c r="E401" s="222"/>
    </row>
    <row r="402" spans="1:5" ht="17.25" thickBot="1">
      <c r="A402" s="294" t="s">
        <v>1377</v>
      </c>
      <c r="B402" s="295" t="s">
        <v>1378</v>
      </c>
      <c r="C402" s="220" t="s">
        <v>425</v>
      </c>
      <c r="D402" s="228"/>
      <c r="E402" s="222"/>
    </row>
    <row r="403" spans="1:5" ht="18">
      <c r="A403" s="296" t="s">
        <v>1379</v>
      </c>
      <c r="B403" s="297" t="s">
        <v>1380</v>
      </c>
      <c r="C403" s="220" t="s">
        <v>425</v>
      </c>
      <c r="D403" s="231"/>
      <c r="E403" s="222"/>
    </row>
    <row r="404" spans="1:5" ht="18">
      <c r="A404" s="298" t="s">
        <v>1381</v>
      </c>
      <c r="B404" s="299" t="s">
        <v>1382</v>
      </c>
      <c r="C404" s="220" t="s">
        <v>425</v>
      </c>
      <c r="D404" s="231"/>
      <c r="E404" s="222"/>
    </row>
    <row r="405" spans="1:5" ht="18">
      <c r="A405" s="298" t="s">
        <v>1383</v>
      </c>
      <c r="B405" s="300" t="s">
        <v>1384</v>
      </c>
      <c r="C405" s="220" t="s">
        <v>425</v>
      </c>
      <c r="D405" s="231"/>
      <c r="E405" s="222"/>
    </row>
    <row r="406" spans="1:5" ht="18">
      <c r="A406" s="298" t="s">
        <v>1385</v>
      </c>
      <c r="B406" s="299" t="s">
        <v>1386</v>
      </c>
      <c r="C406" s="220" t="s">
        <v>425</v>
      </c>
      <c r="D406" s="231"/>
      <c r="E406" s="222"/>
    </row>
    <row r="407" spans="1:5" ht="18">
      <c r="A407" s="298" t="s">
        <v>1387</v>
      </c>
      <c r="B407" s="299" t="s">
        <v>1388</v>
      </c>
      <c r="C407" s="220" t="s">
        <v>425</v>
      </c>
      <c r="D407" s="231"/>
      <c r="E407" s="222"/>
    </row>
    <row r="408" spans="1:5" ht="18">
      <c r="A408" s="298" t="s">
        <v>1389</v>
      </c>
      <c r="B408" s="301" t="s">
        <v>1390</v>
      </c>
      <c r="C408" s="220" t="s">
        <v>425</v>
      </c>
      <c r="D408" s="231"/>
      <c r="E408" s="222"/>
    </row>
    <row r="409" spans="1:5" ht="18">
      <c r="A409" s="298" t="s">
        <v>1391</v>
      </c>
      <c r="B409" s="301" t="s">
        <v>1392</v>
      </c>
      <c r="C409" s="220" t="s">
        <v>425</v>
      </c>
      <c r="D409" s="231"/>
      <c r="E409" s="222"/>
    </row>
    <row r="410" spans="1:5" ht="18">
      <c r="A410" s="298" t="s">
        <v>1393</v>
      </c>
      <c r="B410" s="301" t="s">
        <v>1394</v>
      </c>
      <c r="C410" s="220" t="s">
        <v>425</v>
      </c>
      <c r="D410" s="232"/>
      <c r="E410" s="222"/>
    </row>
    <row r="411" spans="1:5" ht="18">
      <c r="A411" s="298" t="s">
        <v>1395</v>
      </c>
      <c r="B411" s="301" t="s">
        <v>1396</v>
      </c>
      <c r="C411" s="220" t="s">
        <v>425</v>
      </c>
      <c r="D411" s="232"/>
      <c r="E411" s="222"/>
    </row>
    <row r="412" spans="1:5" ht="18">
      <c r="A412" s="298" t="s">
        <v>1397</v>
      </c>
      <c r="B412" s="301" t="s">
        <v>497</v>
      </c>
      <c r="C412" s="220" t="s">
        <v>425</v>
      </c>
      <c r="D412" s="232"/>
      <c r="E412" s="222"/>
    </row>
    <row r="413" spans="1:5" ht="18">
      <c r="A413" s="298" t="s">
        <v>498</v>
      </c>
      <c r="B413" s="299" t="s">
        <v>499</v>
      </c>
      <c r="C413" s="220" t="s">
        <v>425</v>
      </c>
      <c r="D413" s="232"/>
      <c r="E413" s="222"/>
    </row>
    <row r="414" spans="1:5" ht="18">
      <c r="A414" s="298" t="s">
        <v>500</v>
      </c>
      <c r="B414" s="299" t="s">
        <v>501</v>
      </c>
      <c r="C414" s="220" t="s">
        <v>425</v>
      </c>
      <c r="D414" s="232"/>
      <c r="E414" s="222"/>
    </row>
    <row r="415" spans="1:5" ht="18">
      <c r="A415" s="298" t="s">
        <v>502</v>
      </c>
      <c r="B415" s="299" t="s">
        <v>503</v>
      </c>
      <c r="C415" s="220" t="s">
        <v>425</v>
      </c>
      <c r="D415" s="232"/>
      <c r="E415" s="222"/>
    </row>
    <row r="416" spans="1:5" ht="18.75" thickBot="1">
      <c r="A416" s="302" t="s">
        <v>504</v>
      </c>
      <c r="B416" s="303" t="s">
        <v>505</v>
      </c>
      <c r="C416" s="220" t="s">
        <v>425</v>
      </c>
      <c r="D416" s="232"/>
      <c r="E416" s="222"/>
    </row>
    <row r="417" spans="1:5" ht="18">
      <c r="A417" s="296" t="s">
        <v>506</v>
      </c>
      <c r="B417" s="297" t="s">
        <v>507</v>
      </c>
      <c r="C417" s="220" t="s">
        <v>425</v>
      </c>
      <c r="D417" s="231"/>
      <c r="E417" s="222"/>
    </row>
    <row r="418" spans="1:5" ht="18">
      <c r="A418" s="298" t="s">
        <v>508</v>
      </c>
      <c r="B418" s="300" t="s">
        <v>509</v>
      </c>
      <c r="C418" s="220" t="s">
        <v>425</v>
      </c>
      <c r="D418" s="232"/>
      <c r="E418" s="222"/>
    </row>
    <row r="419" spans="1:5" ht="18">
      <c r="A419" s="298" t="s">
        <v>510</v>
      </c>
      <c r="B419" s="299" t="s">
        <v>511</v>
      </c>
      <c r="C419" s="220" t="s">
        <v>425</v>
      </c>
      <c r="D419" s="232"/>
      <c r="E419" s="222"/>
    </row>
    <row r="420" spans="1:5" ht="18">
      <c r="A420" s="298" t="s">
        <v>512</v>
      </c>
      <c r="B420" s="299" t="s">
        <v>513</v>
      </c>
      <c r="C420" s="220" t="s">
        <v>425</v>
      </c>
      <c r="D420" s="232"/>
      <c r="E420" s="222"/>
    </row>
    <row r="421" spans="1:5" ht="18">
      <c r="A421" s="298" t="s">
        <v>514</v>
      </c>
      <c r="B421" s="299" t="s">
        <v>515</v>
      </c>
      <c r="C421" s="220" t="s">
        <v>425</v>
      </c>
      <c r="D421" s="232"/>
      <c r="E421" s="222"/>
    </row>
    <row r="422" spans="1:5" ht="18">
      <c r="A422" s="298" t="s">
        <v>516</v>
      </c>
      <c r="B422" s="299" t="s">
        <v>517</v>
      </c>
      <c r="C422" s="220" t="s">
        <v>425</v>
      </c>
      <c r="D422" s="232"/>
      <c r="E422" s="222"/>
    </row>
    <row r="423" spans="1:5" ht="18">
      <c r="A423" s="298" t="s">
        <v>518</v>
      </c>
      <c r="B423" s="299" t="s">
        <v>519</v>
      </c>
      <c r="C423" s="220" t="s">
        <v>425</v>
      </c>
      <c r="D423" s="232"/>
      <c r="E423" s="222"/>
    </row>
    <row r="424" spans="1:5" ht="18">
      <c r="A424" s="298" t="s">
        <v>520</v>
      </c>
      <c r="B424" s="299" t="s">
        <v>521</v>
      </c>
      <c r="C424" s="220" t="s">
        <v>425</v>
      </c>
      <c r="D424" s="232"/>
      <c r="E424" s="222"/>
    </row>
    <row r="425" spans="1:5" ht="18">
      <c r="A425" s="298" t="s">
        <v>522</v>
      </c>
      <c r="B425" s="299" t="s">
        <v>523</v>
      </c>
      <c r="C425" s="220" t="s">
        <v>425</v>
      </c>
      <c r="D425" s="232"/>
      <c r="E425" s="222"/>
    </row>
    <row r="426" spans="1:5" ht="18">
      <c r="A426" s="298" t="s">
        <v>524</v>
      </c>
      <c r="B426" s="299" t="s">
        <v>525</v>
      </c>
      <c r="C426" s="220" t="s">
        <v>425</v>
      </c>
      <c r="D426" s="232"/>
      <c r="E426" s="222"/>
    </row>
    <row r="427" spans="1:5" ht="18">
      <c r="A427" s="298" t="s">
        <v>526</v>
      </c>
      <c r="B427" s="299" t="s">
        <v>527</v>
      </c>
      <c r="C427" s="220" t="s">
        <v>425</v>
      </c>
      <c r="D427" s="232"/>
      <c r="E427" s="222"/>
    </row>
    <row r="428" spans="1:5" ht="18">
      <c r="A428" s="298" t="s">
        <v>528</v>
      </c>
      <c r="B428" s="299" t="s">
        <v>529</v>
      </c>
      <c r="C428" s="220" t="s">
        <v>425</v>
      </c>
      <c r="D428" s="232"/>
      <c r="E428" s="222"/>
    </row>
    <row r="429" spans="1:5" ht="18.75" thickBot="1">
      <c r="A429" s="302" t="s">
        <v>530</v>
      </c>
      <c r="B429" s="303" t="s">
        <v>531</v>
      </c>
      <c r="C429" s="220" t="s">
        <v>425</v>
      </c>
      <c r="D429" s="232"/>
      <c r="E429" s="222"/>
    </row>
    <row r="430" spans="1:5" ht="18">
      <c r="A430" s="296" t="s">
        <v>532</v>
      </c>
      <c r="B430" s="297" t="s">
        <v>533</v>
      </c>
      <c r="C430" s="220" t="s">
        <v>425</v>
      </c>
      <c r="D430" s="232"/>
      <c r="E430" s="222"/>
    </row>
    <row r="431" spans="1:5" ht="18">
      <c r="A431" s="298" t="s">
        <v>534</v>
      </c>
      <c r="B431" s="299" t="s">
        <v>535</v>
      </c>
      <c r="C431" s="220" t="s">
        <v>425</v>
      </c>
      <c r="D431" s="232"/>
      <c r="E431" s="222"/>
    </row>
    <row r="432" spans="1:5" ht="18">
      <c r="A432" s="298" t="s">
        <v>536</v>
      </c>
      <c r="B432" s="299" t="s">
        <v>537</v>
      </c>
      <c r="C432" s="220" t="s">
        <v>425</v>
      </c>
      <c r="D432" s="232"/>
      <c r="E432" s="222"/>
    </row>
    <row r="433" spans="1:5" ht="18">
      <c r="A433" s="298" t="s">
        <v>538</v>
      </c>
      <c r="B433" s="299" t="s">
        <v>539</v>
      </c>
      <c r="C433" s="220" t="s">
        <v>425</v>
      </c>
      <c r="D433" s="232"/>
      <c r="E433" s="222"/>
    </row>
    <row r="434" spans="1:5" ht="18">
      <c r="A434" s="298" t="s">
        <v>540</v>
      </c>
      <c r="B434" s="300" t="s">
        <v>541</v>
      </c>
      <c r="C434" s="220" t="s">
        <v>425</v>
      </c>
      <c r="D434" s="232"/>
      <c r="E434" s="222"/>
    </row>
    <row r="435" spans="1:5" ht="18">
      <c r="A435" s="298" t="s">
        <v>542</v>
      </c>
      <c r="B435" s="299" t="s">
        <v>543</v>
      </c>
      <c r="C435" s="220" t="s">
        <v>425</v>
      </c>
      <c r="D435" s="232"/>
      <c r="E435" s="222"/>
    </row>
    <row r="436" spans="1:5" ht="18">
      <c r="A436" s="298" t="s">
        <v>544</v>
      </c>
      <c r="B436" s="299" t="s">
        <v>545</v>
      </c>
      <c r="C436" s="220" t="s">
        <v>425</v>
      </c>
      <c r="D436" s="232"/>
      <c r="E436" s="222"/>
    </row>
    <row r="437" spans="1:5" ht="18">
      <c r="A437" s="298" t="s">
        <v>546</v>
      </c>
      <c r="B437" s="299" t="s">
        <v>547</v>
      </c>
      <c r="C437" s="220" t="s">
        <v>425</v>
      </c>
      <c r="D437" s="232"/>
      <c r="E437" s="222"/>
    </row>
    <row r="438" spans="1:5" ht="18">
      <c r="A438" s="298" t="s">
        <v>548</v>
      </c>
      <c r="B438" s="299" t="s">
        <v>549</v>
      </c>
      <c r="C438" s="220" t="s">
        <v>425</v>
      </c>
      <c r="D438" s="232"/>
      <c r="E438" s="222"/>
    </row>
    <row r="439" spans="1:5" ht="18">
      <c r="A439" s="298" t="s">
        <v>550</v>
      </c>
      <c r="B439" s="299" t="s">
        <v>551</v>
      </c>
      <c r="C439" s="220" t="s">
        <v>425</v>
      </c>
      <c r="D439" s="232"/>
      <c r="E439" s="222"/>
    </row>
    <row r="440" spans="1:5" ht="18">
      <c r="A440" s="298" t="s">
        <v>552</v>
      </c>
      <c r="B440" s="299" t="s">
        <v>553</v>
      </c>
      <c r="C440" s="220" t="s">
        <v>425</v>
      </c>
      <c r="D440" s="232"/>
      <c r="E440" s="222"/>
    </row>
    <row r="441" spans="1:5" ht="18.75" thickBot="1">
      <c r="A441" s="302" t="s">
        <v>554</v>
      </c>
      <c r="B441" s="303" t="s">
        <v>555</v>
      </c>
      <c r="C441" s="220" t="s">
        <v>425</v>
      </c>
      <c r="D441" s="232"/>
      <c r="E441" s="222"/>
    </row>
    <row r="442" spans="1:5" ht="18">
      <c r="A442" s="296" t="s">
        <v>556</v>
      </c>
      <c r="B442" s="304" t="s">
        <v>557</v>
      </c>
      <c r="C442" s="220" t="s">
        <v>425</v>
      </c>
      <c r="D442" s="232"/>
      <c r="E442" s="222"/>
    </row>
    <row r="443" spans="1:5" ht="18">
      <c r="A443" s="298" t="s">
        <v>558</v>
      </c>
      <c r="B443" s="299" t="s">
        <v>559</v>
      </c>
      <c r="C443" s="220" t="s">
        <v>425</v>
      </c>
      <c r="D443" s="232"/>
      <c r="E443" s="222"/>
    </row>
    <row r="444" spans="1:5" ht="18">
      <c r="A444" s="298" t="s">
        <v>560</v>
      </c>
      <c r="B444" s="299" t="s">
        <v>561</v>
      </c>
      <c r="C444" s="220" t="s">
        <v>425</v>
      </c>
      <c r="D444" s="232"/>
      <c r="E444" s="222"/>
    </row>
    <row r="445" spans="1:5" ht="18">
      <c r="A445" s="298" t="s">
        <v>562</v>
      </c>
      <c r="B445" s="299" t="s">
        <v>563</v>
      </c>
      <c r="C445" s="220" t="s">
        <v>425</v>
      </c>
      <c r="D445" s="232"/>
      <c r="E445" s="222"/>
    </row>
    <row r="446" spans="1:5" ht="18">
      <c r="A446" s="298" t="s">
        <v>564</v>
      </c>
      <c r="B446" s="299" t="s">
        <v>565</v>
      </c>
      <c r="C446" s="220" t="s">
        <v>425</v>
      </c>
      <c r="D446" s="232"/>
      <c r="E446" s="222"/>
    </row>
    <row r="447" spans="1:5" ht="18">
      <c r="A447" s="298" t="s">
        <v>566</v>
      </c>
      <c r="B447" s="299" t="s">
        <v>567</v>
      </c>
      <c r="C447" s="220" t="s">
        <v>425</v>
      </c>
      <c r="D447" s="232"/>
      <c r="E447" s="222"/>
    </row>
    <row r="448" spans="1:5" ht="18">
      <c r="A448" s="298" t="s">
        <v>568</v>
      </c>
      <c r="B448" s="299" t="s">
        <v>569</v>
      </c>
      <c r="C448" s="220" t="s">
        <v>425</v>
      </c>
      <c r="D448" s="232"/>
      <c r="E448" s="222"/>
    </row>
    <row r="449" spans="1:5" ht="18">
      <c r="A449" s="298" t="s">
        <v>570</v>
      </c>
      <c r="B449" s="299" t="s">
        <v>571</v>
      </c>
      <c r="C449" s="220" t="s">
        <v>425</v>
      </c>
      <c r="D449" s="232"/>
      <c r="E449" s="222"/>
    </row>
    <row r="450" spans="1:5" ht="18">
      <c r="A450" s="298" t="s">
        <v>572</v>
      </c>
      <c r="B450" s="299" t="s">
        <v>573</v>
      </c>
      <c r="C450" s="220" t="s">
        <v>425</v>
      </c>
      <c r="D450" s="232"/>
      <c r="E450" s="222"/>
    </row>
    <row r="451" spans="1:5" ht="18.75" thickBot="1">
      <c r="A451" s="302" t="s">
        <v>574</v>
      </c>
      <c r="B451" s="303" t="s">
        <v>575</v>
      </c>
      <c r="C451" s="220" t="s">
        <v>425</v>
      </c>
      <c r="D451" s="232"/>
      <c r="E451" s="222"/>
    </row>
    <row r="452" spans="1:5" ht="18">
      <c r="A452" s="296" t="s">
        <v>576</v>
      </c>
      <c r="B452" s="297" t="s">
        <v>577</v>
      </c>
      <c r="C452" s="220" t="s">
        <v>425</v>
      </c>
      <c r="D452" s="232"/>
      <c r="E452" s="222"/>
    </row>
    <row r="453" spans="1:5" ht="18">
      <c r="A453" s="298" t="s">
        <v>578</v>
      </c>
      <c r="B453" s="299" t="s">
        <v>579</v>
      </c>
      <c r="C453" s="220" t="s">
        <v>425</v>
      </c>
      <c r="D453" s="232"/>
      <c r="E453" s="222"/>
    </row>
    <row r="454" spans="1:5" ht="18">
      <c r="A454" s="298" t="s">
        <v>580</v>
      </c>
      <c r="B454" s="299" t="s">
        <v>581</v>
      </c>
      <c r="C454" s="220" t="s">
        <v>425</v>
      </c>
      <c r="D454" s="232"/>
      <c r="E454" s="222"/>
    </row>
    <row r="455" spans="1:5" ht="18">
      <c r="A455" s="298" t="s">
        <v>582</v>
      </c>
      <c r="B455" s="300" t="s">
        <v>583</v>
      </c>
      <c r="C455" s="220" t="s">
        <v>425</v>
      </c>
      <c r="D455" s="232"/>
      <c r="E455" s="222"/>
    </row>
    <row r="456" spans="1:5" ht="18">
      <c r="A456" s="298" t="s">
        <v>584</v>
      </c>
      <c r="B456" s="299" t="s">
        <v>585</v>
      </c>
      <c r="C456" s="220" t="s">
        <v>425</v>
      </c>
      <c r="D456" s="232"/>
      <c r="E456" s="222"/>
    </row>
    <row r="457" spans="1:5" ht="18">
      <c r="A457" s="298" t="s">
        <v>586</v>
      </c>
      <c r="B457" s="299" t="s">
        <v>587</v>
      </c>
      <c r="C457" s="220" t="s">
        <v>425</v>
      </c>
      <c r="D457" s="232"/>
      <c r="E457" s="222"/>
    </row>
    <row r="458" spans="1:5" ht="18">
      <c r="A458" s="298" t="s">
        <v>588</v>
      </c>
      <c r="B458" s="299" t="s">
        <v>589</v>
      </c>
      <c r="C458" s="220" t="s">
        <v>425</v>
      </c>
      <c r="D458" s="232"/>
      <c r="E458" s="222"/>
    </row>
    <row r="459" spans="1:5" ht="18">
      <c r="A459" s="298" t="s">
        <v>590</v>
      </c>
      <c r="B459" s="299" t="s">
        <v>591</v>
      </c>
      <c r="C459" s="220" t="s">
        <v>425</v>
      </c>
      <c r="D459" s="232"/>
      <c r="E459" s="222"/>
    </row>
    <row r="460" spans="1:5" ht="18">
      <c r="A460" s="298" t="s">
        <v>592</v>
      </c>
      <c r="B460" s="299" t="s">
        <v>593</v>
      </c>
      <c r="C460" s="220" t="s">
        <v>425</v>
      </c>
      <c r="D460" s="232"/>
      <c r="E460" s="222"/>
    </row>
    <row r="461" spans="1:5" ht="18">
      <c r="A461" s="298" t="s">
        <v>594</v>
      </c>
      <c r="B461" s="299" t="s">
        <v>595</v>
      </c>
      <c r="C461" s="220" t="s">
        <v>425</v>
      </c>
      <c r="D461" s="232"/>
      <c r="E461" s="222"/>
    </row>
    <row r="462" spans="1:5" ht="18.75" thickBot="1">
      <c r="A462" s="302" t="s">
        <v>596</v>
      </c>
      <c r="B462" s="303" t="s">
        <v>597</v>
      </c>
      <c r="C462" s="220" t="s">
        <v>425</v>
      </c>
      <c r="D462" s="232"/>
      <c r="E462" s="222"/>
    </row>
    <row r="463" spans="1:5" ht="18">
      <c r="A463" s="296" t="s">
        <v>598</v>
      </c>
      <c r="B463" s="297" t="s">
        <v>599</v>
      </c>
      <c r="C463" s="220" t="s">
        <v>425</v>
      </c>
      <c r="D463" s="232"/>
      <c r="E463" s="222"/>
    </row>
    <row r="464" spans="1:5" ht="18">
      <c r="A464" s="298" t="s">
        <v>600</v>
      </c>
      <c r="B464" s="299" t="s">
        <v>601</v>
      </c>
      <c r="C464" s="220" t="s">
        <v>425</v>
      </c>
      <c r="D464" s="232"/>
      <c r="E464" s="222"/>
    </row>
    <row r="465" spans="1:5" ht="18">
      <c r="A465" s="298" t="s">
        <v>602</v>
      </c>
      <c r="B465" s="300" t="s">
        <v>603</v>
      </c>
      <c r="C465" s="220" t="s">
        <v>425</v>
      </c>
      <c r="D465" s="232"/>
      <c r="E465" s="222"/>
    </row>
    <row r="466" spans="1:5" ht="18">
      <c r="A466" s="298" t="s">
        <v>604</v>
      </c>
      <c r="B466" s="299" t="s">
        <v>605</v>
      </c>
      <c r="C466" s="220" t="s">
        <v>425</v>
      </c>
      <c r="D466" s="232"/>
      <c r="E466" s="222"/>
    </row>
    <row r="467" spans="1:5" ht="18">
      <c r="A467" s="298" t="s">
        <v>606</v>
      </c>
      <c r="B467" s="299" t="s">
        <v>607</v>
      </c>
      <c r="C467" s="220" t="s">
        <v>425</v>
      </c>
      <c r="D467" s="232"/>
      <c r="E467" s="222"/>
    </row>
    <row r="468" spans="1:5" ht="18">
      <c r="A468" s="298" t="s">
        <v>608</v>
      </c>
      <c r="B468" s="299" t="s">
        <v>609</v>
      </c>
      <c r="C468" s="220" t="s">
        <v>425</v>
      </c>
      <c r="D468" s="232"/>
      <c r="E468" s="222"/>
    </row>
    <row r="469" spans="1:5" ht="18">
      <c r="A469" s="298" t="s">
        <v>610</v>
      </c>
      <c r="B469" s="299" t="s">
        <v>611</v>
      </c>
      <c r="C469" s="220" t="s">
        <v>425</v>
      </c>
      <c r="D469" s="232"/>
      <c r="E469" s="222"/>
    </row>
    <row r="470" spans="1:5" ht="18">
      <c r="A470" s="298" t="s">
        <v>612</v>
      </c>
      <c r="B470" s="299" t="s">
        <v>613</v>
      </c>
      <c r="C470" s="220" t="s">
        <v>425</v>
      </c>
      <c r="D470" s="232"/>
      <c r="E470" s="222"/>
    </row>
    <row r="471" spans="1:5" ht="18">
      <c r="A471" s="298" t="s">
        <v>614</v>
      </c>
      <c r="B471" s="299" t="s">
        <v>615</v>
      </c>
      <c r="C471" s="220" t="s">
        <v>425</v>
      </c>
      <c r="D471" s="232"/>
      <c r="E471" s="222"/>
    </row>
    <row r="472" spans="1:5" ht="18.75" thickBot="1">
      <c r="A472" s="302" t="s">
        <v>616</v>
      </c>
      <c r="B472" s="303" t="s">
        <v>617</v>
      </c>
      <c r="C472" s="220" t="s">
        <v>425</v>
      </c>
      <c r="D472" s="232"/>
      <c r="E472" s="222"/>
    </row>
    <row r="473" spans="1:5" ht="18">
      <c r="A473" s="296" t="s">
        <v>618</v>
      </c>
      <c r="B473" s="304" t="s">
        <v>619</v>
      </c>
      <c r="C473" s="220" t="s">
        <v>425</v>
      </c>
      <c r="D473" s="232"/>
      <c r="E473" s="222"/>
    </row>
    <row r="474" spans="1:5" ht="18">
      <c r="A474" s="298" t="s">
        <v>620</v>
      </c>
      <c r="B474" s="299" t="s">
        <v>621</v>
      </c>
      <c r="C474" s="220" t="s">
        <v>425</v>
      </c>
      <c r="D474" s="232"/>
      <c r="E474" s="222"/>
    </row>
    <row r="475" spans="1:5" ht="18">
      <c r="A475" s="298" t="s">
        <v>622</v>
      </c>
      <c r="B475" s="299" t="s">
        <v>623</v>
      </c>
      <c r="C475" s="220" t="s">
        <v>425</v>
      </c>
      <c r="D475" s="232"/>
      <c r="E475" s="222"/>
    </row>
    <row r="476" spans="1:5" ht="18.75" thickBot="1">
      <c r="A476" s="302" t="s">
        <v>624</v>
      </c>
      <c r="B476" s="303" t="s">
        <v>625</v>
      </c>
      <c r="C476" s="220" t="s">
        <v>425</v>
      </c>
      <c r="D476" s="232"/>
      <c r="E476" s="222"/>
    </row>
    <row r="477" spans="1:5" ht="18">
      <c r="A477" s="296" t="s">
        <v>626</v>
      </c>
      <c r="B477" s="297" t="s">
        <v>627</v>
      </c>
      <c r="C477" s="220" t="s">
        <v>425</v>
      </c>
      <c r="D477" s="232"/>
      <c r="E477" s="222"/>
    </row>
    <row r="478" spans="1:5" ht="18">
      <c r="A478" s="298" t="s">
        <v>628</v>
      </c>
      <c r="B478" s="299" t="s">
        <v>629</v>
      </c>
      <c r="C478" s="220" t="s">
        <v>425</v>
      </c>
      <c r="D478" s="232"/>
      <c r="E478" s="222"/>
    </row>
    <row r="479" spans="1:5" ht="18">
      <c r="A479" s="298" t="s">
        <v>630</v>
      </c>
      <c r="B479" s="300" t="s">
        <v>631</v>
      </c>
      <c r="C479" s="220" t="s">
        <v>425</v>
      </c>
      <c r="D479" s="232"/>
      <c r="E479" s="222"/>
    </row>
    <row r="480" spans="1:5" ht="18">
      <c r="A480" s="298" t="s">
        <v>632</v>
      </c>
      <c r="B480" s="299" t="s">
        <v>633</v>
      </c>
      <c r="C480" s="220" t="s">
        <v>425</v>
      </c>
      <c r="D480" s="232"/>
      <c r="E480" s="222"/>
    </row>
    <row r="481" spans="1:5" ht="18">
      <c r="A481" s="298" t="s">
        <v>634</v>
      </c>
      <c r="B481" s="299" t="s">
        <v>635</v>
      </c>
      <c r="C481" s="220" t="s">
        <v>425</v>
      </c>
      <c r="D481" s="232"/>
      <c r="E481" s="222"/>
    </row>
    <row r="482" spans="1:5" ht="18">
      <c r="A482" s="298" t="s">
        <v>636</v>
      </c>
      <c r="B482" s="299" t="s">
        <v>637</v>
      </c>
      <c r="C482" s="220" t="s">
        <v>425</v>
      </c>
      <c r="D482" s="232"/>
      <c r="E482" s="222"/>
    </row>
    <row r="483" spans="1:5" ht="18">
      <c r="A483" s="298" t="s">
        <v>638</v>
      </c>
      <c r="B483" s="299" t="s">
        <v>639</v>
      </c>
      <c r="C483" s="220" t="s">
        <v>425</v>
      </c>
      <c r="D483" s="232"/>
      <c r="E483" s="222"/>
    </row>
    <row r="484" spans="1:5" ht="18.75" thickBot="1">
      <c r="A484" s="302" t="s">
        <v>640</v>
      </c>
      <c r="B484" s="303" t="s">
        <v>641</v>
      </c>
      <c r="C484" s="220" t="s">
        <v>425</v>
      </c>
      <c r="D484" s="232"/>
      <c r="E484" s="222"/>
    </row>
    <row r="485" spans="1:5" ht="18">
      <c r="A485" s="296" t="s">
        <v>642</v>
      </c>
      <c r="B485" s="297" t="s">
        <v>643</v>
      </c>
      <c r="C485" s="220" t="s">
        <v>425</v>
      </c>
      <c r="D485" s="232"/>
      <c r="E485" s="222"/>
    </row>
    <row r="486" spans="1:5" ht="18">
      <c r="A486" s="298" t="s">
        <v>644</v>
      </c>
      <c r="B486" s="299" t="s">
        <v>645</v>
      </c>
      <c r="C486" s="220" t="s">
        <v>425</v>
      </c>
      <c r="D486" s="232"/>
      <c r="E486" s="222"/>
    </row>
    <row r="487" spans="1:5" ht="18">
      <c r="A487" s="298" t="s">
        <v>646</v>
      </c>
      <c r="B487" s="299" t="s">
        <v>647</v>
      </c>
      <c r="C487" s="220" t="s">
        <v>425</v>
      </c>
      <c r="D487" s="232"/>
      <c r="E487" s="222"/>
    </row>
    <row r="488" spans="1:5" ht="18">
      <c r="A488" s="298" t="s">
        <v>648</v>
      </c>
      <c r="B488" s="299" t="s">
        <v>649</v>
      </c>
      <c r="C488" s="220" t="s">
        <v>425</v>
      </c>
      <c r="D488" s="232"/>
      <c r="E488" s="222"/>
    </row>
    <row r="489" spans="1:5" ht="18">
      <c r="A489" s="298" t="s">
        <v>650</v>
      </c>
      <c r="B489" s="300" t="s">
        <v>651</v>
      </c>
      <c r="C489" s="220" t="s">
        <v>425</v>
      </c>
      <c r="D489" s="232"/>
      <c r="E489" s="222"/>
    </row>
    <row r="490" spans="1:5" ht="18">
      <c r="A490" s="298" t="s">
        <v>652</v>
      </c>
      <c r="B490" s="299" t="s">
        <v>653</v>
      </c>
      <c r="C490" s="220" t="s">
        <v>425</v>
      </c>
      <c r="D490" s="232"/>
      <c r="E490" s="222"/>
    </row>
    <row r="491" spans="1:5" ht="18.75" thickBot="1">
      <c r="A491" s="302" t="s">
        <v>1419</v>
      </c>
      <c r="B491" s="303" t="s">
        <v>1420</v>
      </c>
      <c r="C491" s="220" t="s">
        <v>425</v>
      </c>
      <c r="D491" s="232"/>
      <c r="E491" s="222"/>
    </row>
    <row r="492" spans="1:5" ht="18">
      <c r="A492" s="296" t="s">
        <v>1421</v>
      </c>
      <c r="B492" s="297" t="s">
        <v>1422</v>
      </c>
      <c r="C492" s="220" t="s">
        <v>425</v>
      </c>
      <c r="D492" s="232"/>
      <c r="E492" s="222"/>
    </row>
    <row r="493" spans="1:5" ht="18">
      <c r="A493" s="298" t="s">
        <v>1423</v>
      </c>
      <c r="B493" s="299" t="s">
        <v>1424</v>
      </c>
      <c r="C493" s="220" t="s">
        <v>425</v>
      </c>
      <c r="D493" s="232"/>
      <c r="E493" s="222"/>
    </row>
    <row r="494" spans="1:5" ht="18">
      <c r="A494" s="298" t="s">
        <v>1425</v>
      </c>
      <c r="B494" s="299" t="s">
        <v>1426</v>
      </c>
      <c r="C494" s="220" t="s">
        <v>425</v>
      </c>
      <c r="D494" s="232"/>
      <c r="E494" s="222"/>
    </row>
    <row r="495" spans="1:5" ht="18">
      <c r="A495" s="298" t="s">
        <v>1427</v>
      </c>
      <c r="B495" s="299" t="s">
        <v>1428</v>
      </c>
      <c r="C495" s="220" t="s">
        <v>425</v>
      </c>
      <c r="D495" s="232"/>
      <c r="E495" s="222"/>
    </row>
    <row r="496" spans="1:5" ht="18">
      <c r="A496" s="298" t="s">
        <v>1429</v>
      </c>
      <c r="B496" s="300" t="s">
        <v>1430</v>
      </c>
      <c r="C496" s="220" t="s">
        <v>425</v>
      </c>
      <c r="D496" s="232"/>
      <c r="E496" s="222"/>
    </row>
    <row r="497" spans="1:5" ht="18">
      <c r="A497" s="298" t="s">
        <v>1431</v>
      </c>
      <c r="B497" s="299" t="s">
        <v>1432</v>
      </c>
      <c r="C497" s="220" t="s">
        <v>425</v>
      </c>
      <c r="D497" s="232"/>
      <c r="E497" s="222"/>
    </row>
    <row r="498" spans="1:5" ht="18">
      <c r="A498" s="298" t="s">
        <v>1433</v>
      </c>
      <c r="B498" s="299" t="s">
        <v>1434</v>
      </c>
      <c r="C498" s="220" t="s">
        <v>425</v>
      </c>
      <c r="D498" s="232"/>
      <c r="E498" s="222"/>
    </row>
    <row r="499" spans="1:5" ht="18">
      <c r="A499" s="298" t="s">
        <v>1435</v>
      </c>
      <c r="B499" s="299" t="s">
        <v>1436</v>
      </c>
      <c r="C499" s="220" t="s">
        <v>425</v>
      </c>
      <c r="D499" s="232"/>
      <c r="E499" s="222"/>
    </row>
    <row r="500" spans="1:5" ht="18.75" thickBot="1">
      <c r="A500" s="302" t="s">
        <v>1437</v>
      </c>
      <c r="B500" s="303" t="s">
        <v>1438</v>
      </c>
      <c r="C500" s="220" t="s">
        <v>425</v>
      </c>
      <c r="D500" s="232"/>
      <c r="E500" s="222"/>
    </row>
    <row r="501" spans="1:5" ht="18">
      <c r="A501" s="296" t="s">
        <v>1439</v>
      </c>
      <c r="B501" s="297" t="s">
        <v>1440</v>
      </c>
      <c r="C501" s="220" t="s">
        <v>425</v>
      </c>
      <c r="D501" s="232"/>
      <c r="E501" s="222"/>
    </row>
    <row r="502" spans="1:5" ht="18">
      <c r="A502" s="298" t="s">
        <v>1441</v>
      </c>
      <c r="B502" s="299" t="s">
        <v>1442</v>
      </c>
      <c r="C502" s="220" t="s">
        <v>425</v>
      </c>
      <c r="D502" s="232"/>
      <c r="E502" s="222"/>
    </row>
    <row r="503" spans="1:5" ht="18">
      <c r="A503" s="298" t="s">
        <v>1443</v>
      </c>
      <c r="B503" s="300" t="s">
        <v>1444</v>
      </c>
      <c r="C503" s="220" t="s">
        <v>425</v>
      </c>
      <c r="D503" s="232"/>
      <c r="E503" s="222"/>
    </row>
    <row r="504" spans="1:5" ht="18">
      <c r="A504" s="298" t="s">
        <v>1445</v>
      </c>
      <c r="B504" s="299" t="s">
        <v>1446</v>
      </c>
      <c r="C504" s="220" t="s">
        <v>425</v>
      </c>
      <c r="D504" s="232"/>
      <c r="E504" s="222"/>
    </row>
    <row r="505" spans="1:5" ht="18">
      <c r="A505" s="298" t="s">
        <v>1447</v>
      </c>
      <c r="B505" s="299" t="s">
        <v>1448</v>
      </c>
      <c r="C505" s="220" t="s">
        <v>425</v>
      </c>
      <c r="D505" s="232"/>
      <c r="E505" s="222"/>
    </row>
    <row r="506" spans="1:5" ht="18">
      <c r="A506" s="298" t="s">
        <v>1449</v>
      </c>
      <c r="B506" s="299" t="s">
        <v>1450</v>
      </c>
      <c r="C506" s="220" t="s">
        <v>425</v>
      </c>
      <c r="D506" s="232"/>
      <c r="E506" s="222"/>
    </row>
    <row r="507" spans="1:5" ht="18">
      <c r="A507" s="298" t="s">
        <v>1451</v>
      </c>
      <c r="B507" s="299" t="s">
        <v>1452</v>
      </c>
      <c r="C507" s="220" t="s">
        <v>425</v>
      </c>
      <c r="D507" s="232"/>
      <c r="E507" s="222"/>
    </row>
    <row r="508" spans="1:5" ht="18.75" thickBot="1">
      <c r="A508" s="302" t="s">
        <v>1453</v>
      </c>
      <c r="B508" s="303" t="s">
        <v>1454</v>
      </c>
      <c r="C508" s="220" t="s">
        <v>425</v>
      </c>
      <c r="D508" s="232"/>
      <c r="E508" s="222"/>
    </row>
    <row r="509" spans="1:5" ht="18">
      <c r="A509" s="296" t="s">
        <v>1455</v>
      </c>
      <c r="B509" s="297" t="s">
        <v>1456</v>
      </c>
      <c r="C509" s="220" t="s">
        <v>425</v>
      </c>
      <c r="D509" s="232"/>
      <c r="E509" s="222"/>
    </row>
    <row r="510" spans="1:5" ht="18">
      <c r="A510" s="298" t="s">
        <v>1457</v>
      </c>
      <c r="B510" s="299" t="s">
        <v>1458</v>
      </c>
      <c r="C510" s="220" t="s">
        <v>425</v>
      </c>
      <c r="D510" s="232"/>
      <c r="E510" s="222"/>
    </row>
    <row r="511" spans="1:5" ht="18">
      <c r="A511" s="298" t="s">
        <v>1459</v>
      </c>
      <c r="B511" s="299" t="s">
        <v>1460</v>
      </c>
      <c r="C511" s="220" t="s">
        <v>425</v>
      </c>
      <c r="D511" s="232"/>
      <c r="E511" s="222"/>
    </row>
    <row r="512" spans="1:5" ht="18">
      <c r="A512" s="298" t="s">
        <v>1461</v>
      </c>
      <c r="B512" s="299" t="s">
        <v>1462</v>
      </c>
      <c r="C512" s="220" t="s">
        <v>425</v>
      </c>
      <c r="D512" s="232"/>
      <c r="E512" s="222"/>
    </row>
    <row r="513" spans="1:5" ht="18">
      <c r="A513" s="298" t="s">
        <v>1463</v>
      </c>
      <c r="B513" s="299" t="s">
        <v>1464</v>
      </c>
      <c r="C513" s="220" t="s">
        <v>425</v>
      </c>
      <c r="D513" s="232"/>
      <c r="E513" s="222"/>
    </row>
    <row r="514" spans="1:5" ht="18">
      <c r="A514" s="298" t="s">
        <v>1465</v>
      </c>
      <c r="B514" s="299" t="s">
        <v>1466</v>
      </c>
      <c r="C514" s="220" t="s">
        <v>425</v>
      </c>
      <c r="D514" s="232"/>
      <c r="E514" s="222"/>
    </row>
    <row r="515" spans="1:5" ht="18">
      <c r="A515" s="298" t="s">
        <v>1467</v>
      </c>
      <c r="B515" s="299" t="s">
        <v>1468</v>
      </c>
      <c r="C515" s="220" t="s">
        <v>425</v>
      </c>
      <c r="D515" s="232"/>
      <c r="E515" s="222"/>
    </row>
    <row r="516" spans="1:5" ht="18">
      <c r="A516" s="298" t="s">
        <v>1469</v>
      </c>
      <c r="B516" s="299" t="s">
        <v>1470</v>
      </c>
      <c r="C516" s="220" t="s">
        <v>425</v>
      </c>
      <c r="D516" s="232"/>
      <c r="E516" s="222"/>
    </row>
    <row r="517" spans="1:5" ht="18">
      <c r="A517" s="298" t="s">
        <v>1471</v>
      </c>
      <c r="B517" s="300" t="s">
        <v>1472</v>
      </c>
      <c r="C517" s="220" t="s">
        <v>425</v>
      </c>
      <c r="D517" s="232"/>
      <c r="E517" s="222"/>
    </row>
    <row r="518" spans="1:5" ht="18">
      <c r="A518" s="298" t="s">
        <v>1473</v>
      </c>
      <c r="B518" s="299" t="s">
        <v>1474</v>
      </c>
      <c r="C518" s="220" t="s">
        <v>425</v>
      </c>
      <c r="D518" s="232"/>
      <c r="E518" s="222"/>
    </row>
    <row r="519" spans="1:5" ht="18.75" thickBot="1">
      <c r="A519" s="302" t="s">
        <v>1475</v>
      </c>
      <c r="B519" s="303" t="s">
        <v>1476</v>
      </c>
      <c r="C519" s="220" t="s">
        <v>425</v>
      </c>
      <c r="D519" s="232"/>
      <c r="E519" s="222"/>
    </row>
    <row r="520" spans="1:5" ht="18">
      <c r="A520" s="296" t="s">
        <v>1477</v>
      </c>
      <c r="B520" s="297" t="s">
        <v>1478</v>
      </c>
      <c r="C520" s="220" t="s">
        <v>425</v>
      </c>
      <c r="D520" s="232"/>
      <c r="E520" s="222"/>
    </row>
    <row r="521" spans="1:5" ht="18">
      <c r="A521" s="298" t="s">
        <v>1479</v>
      </c>
      <c r="B521" s="299" t="s">
        <v>1480</v>
      </c>
      <c r="C521" s="220" t="s">
        <v>425</v>
      </c>
      <c r="D521" s="232"/>
      <c r="E521" s="222"/>
    </row>
    <row r="522" spans="1:5" ht="18">
      <c r="A522" s="298" t="s">
        <v>1481</v>
      </c>
      <c r="B522" s="299" t="s">
        <v>1482</v>
      </c>
      <c r="C522" s="220" t="s">
        <v>425</v>
      </c>
      <c r="D522" s="232"/>
      <c r="E522" s="222"/>
    </row>
    <row r="523" spans="1:5" ht="18">
      <c r="A523" s="298" t="s">
        <v>1483</v>
      </c>
      <c r="B523" s="299" t="s">
        <v>1484</v>
      </c>
      <c r="C523" s="220" t="s">
        <v>425</v>
      </c>
      <c r="D523" s="232"/>
      <c r="E523" s="222"/>
    </row>
    <row r="524" spans="1:5" ht="18">
      <c r="A524" s="298" t="s">
        <v>1485</v>
      </c>
      <c r="B524" s="299" t="s">
        <v>1486</v>
      </c>
      <c r="C524" s="220" t="s">
        <v>425</v>
      </c>
      <c r="D524" s="232"/>
      <c r="E524" s="222"/>
    </row>
    <row r="525" spans="1:5" ht="18">
      <c r="A525" s="298" t="s">
        <v>1487</v>
      </c>
      <c r="B525" s="300" t="s">
        <v>1488</v>
      </c>
      <c r="C525" s="220" t="s">
        <v>425</v>
      </c>
      <c r="D525" s="232"/>
      <c r="E525" s="222"/>
    </row>
    <row r="526" spans="1:5" ht="18">
      <c r="A526" s="298" t="s">
        <v>1489</v>
      </c>
      <c r="B526" s="299" t="s">
        <v>1490</v>
      </c>
      <c r="C526" s="220" t="s">
        <v>425</v>
      </c>
      <c r="D526" s="232"/>
      <c r="E526" s="222"/>
    </row>
    <row r="527" spans="1:5" ht="18">
      <c r="A527" s="298" t="s">
        <v>1491</v>
      </c>
      <c r="B527" s="299" t="s">
        <v>1492</v>
      </c>
      <c r="C527" s="220" t="s">
        <v>425</v>
      </c>
      <c r="D527" s="232"/>
      <c r="E527" s="222"/>
    </row>
    <row r="528" spans="1:5" ht="18">
      <c r="A528" s="298" t="s">
        <v>1493</v>
      </c>
      <c r="B528" s="299" t="s">
        <v>1494</v>
      </c>
      <c r="C528" s="220" t="s">
        <v>425</v>
      </c>
      <c r="D528" s="232"/>
      <c r="E528" s="222"/>
    </row>
    <row r="529" spans="1:5" ht="18">
      <c r="A529" s="298" t="s">
        <v>1495</v>
      </c>
      <c r="B529" s="299" t="s">
        <v>1496</v>
      </c>
      <c r="C529" s="220" t="s">
        <v>425</v>
      </c>
      <c r="D529" s="232"/>
      <c r="E529" s="222"/>
    </row>
    <row r="530" spans="1:5" ht="18">
      <c r="A530" s="1244" t="s">
        <v>1497</v>
      </c>
      <c r="B530" s="1245" t="s">
        <v>1498</v>
      </c>
      <c r="C530" s="220" t="s">
        <v>425</v>
      </c>
      <c r="D530" s="232"/>
      <c r="E530" s="222"/>
    </row>
    <row r="531" spans="1:5" ht="18.75" thickBot="1">
      <c r="A531" s="302" t="s">
        <v>1910</v>
      </c>
      <c r="B531" s="303" t="s">
        <v>1911</v>
      </c>
      <c r="C531" s="220" t="s">
        <v>425</v>
      </c>
      <c r="D531" s="232"/>
      <c r="E531" s="222"/>
    </row>
    <row r="532" spans="1:5" ht="18">
      <c r="A532" s="296" t="s">
        <v>1499</v>
      </c>
      <c r="B532" s="297" t="s">
        <v>1500</v>
      </c>
      <c r="C532" s="220" t="s">
        <v>425</v>
      </c>
      <c r="D532" s="232"/>
      <c r="E532" s="222"/>
    </row>
    <row r="533" spans="1:5" ht="18">
      <c r="A533" s="298" t="s">
        <v>1501</v>
      </c>
      <c r="B533" s="299" t="s">
        <v>1502</v>
      </c>
      <c r="C533" s="220" t="s">
        <v>425</v>
      </c>
      <c r="D533" s="232"/>
      <c r="E533" s="222"/>
    </row>
    <row r="534" spans="1:5" ht="18">
      <c r="A534" s="298" t="s">
        <v>1503</v>
      </c>
      <c r="B534" s="299" t="s">
        <v>1504</v>
      </c>
      <c r="C534" s="220" t="s">
        <v>425</v>
      </c>
      <c r="D534" s="232"/>
      <c r="E534" s="222"/>
    </row>
    <row r="535" spans="1:5" ht="18">
      <c r="A535" s="298" t="s">
        <v>1505</v>
      </c>
      <c r="B535" s="300" t="s">
        <v>1506</v>
      </c>
      <c r="C535" s="220" t="s">
        <v>425</v>
      </c>
      <c r="D535" s="232"/>
      <c r="E535" s="222"/>
    </row>
    <row r="536" spans="1:5" ht="18">
      <c r="A536" s="298" t="s">
        <v>1507</v>
      </c>
      <c r="B536" s="299" t="s">
        <v>1508</v>
      </c>
      <c r="C536" s="220" t="s">
        <v>425</v>
      </c>
      <c r="D536" s="232"/>
      <c r="E536" s="222"/>
    </row>
    <row r="537" spans="1:5" ht="18.75" thickBot="1">
      <c r="A537" s="302" t="s">
        <v>1509</v>
      </c>
      <c r="B537" s="303" t="s">
        <v>1510</v>
      </c>
      <c r="C537" s="220" t="s">
        <v>425</v>
      </c>
      <c r="D537" s="232"/>
      <c r="E537" s="222"/>
    </row>
    <row r="538" spans="1:5" ht="18">
      <c r="A538" s="305" t="s">
        <v>1511</v>
      </c>
      <c r="B538" s="306" t="s">
        <v>1512</v>
      </c>
      <c r="C538" s="220" t="s">
        <v>425</v>
      </c>
      <c r="D538" s="232"/>
      <c r="E538" s="222"/>
    </row>
    <row r="539" spans="1:5" ht="18">
      <c r="A539" s="298" t="s">
        <v>1513</v>
      </c>
      <c r="B539" s="299" t="s">
        <v>1514</v>
      </c>
      <c r="C539" s="220" t="s">
        <v>425</v>
      </c>
      <c r="D539" s="232"/>
      <c r="E539" s="222"/>
    </row>
    <row r="540" spans="1:5" ht="18">
      <c r="A540" s="298" t="s">
        <v>1515</v>
      </c>
      <c r="B540" s="299" t="s">
        <v>1516</v>
      </c>
      <c r="C540" s="220" t="s">
        <v>425</v>
      </c>
      <c r="D540" s="232"/>
      <c r="E540" s="222"/>
    </row>
    <row r="541" spans="1:5" ht="18">
      <c r="A541" s="298" t="s">
        <v>1517</v>
      </c>
      <c r="B541" s="299" t="s">
        <v>1518</v>
      </c>
      <c r="C541" s="220" t="s">
        <v>425</v>
      </c>
      <c r="D541" s="232"/>
      <c r="E541" s="222"/>
    </row>
    <row r="542" spans="1:5" ht="18">
      <c r="A542" s="298" t="s">
        <v>1519</v>
      </c>
      <c r="B542" s="299" t="s">
        <v>1520</v>
      </c>
      <c r="C542" s="220" t="s">
        <v>425</v>
      </c>
      <c r="D542" s="232"/>
      <c r="E542" s="222"/>
    </row>
    <row r="543" spans="1:5" ht="18">
      <c r="A543" s="298" t="s">
        <v>1521</v>
      </c>
      <c r="B543" s="299" t="s">
        <v>1522</v>
      </c>
      <c r="C543" s="220" t="s">
        <v>425</v>
      </c>
      <c r="D543" s="232"/>
      <c r="E543" s="222"/>
    </row>
    <row r="544" spans="1:5" ht="18">
      <c r="A544" s="298" t="s">
        <v>1523</v>
      </c>
      <c r="B544" s="299" t="s">
        <v>1524</v>
      </c>
      <c r="C544" s="220" t="s">
        <v>425</v>
      </c>
      <c r="D544" s="232"/>
      <c r="E544" s="222"/>
    </row>
    <row r="545" spans="1:5" ht="18">
      <c r="A545" s="298" t="s">
        <v>1525</v>
      </c>
      <c r="B545" s="300" t="s">
        <v>1526</v>
      </c>
      <c r="C545" s="220" t="s">
        <v>425</v>
      </c>
      <c r="D545" s="232"/>
      <c r="E545" s="222"/>
    </row>
    <row r="546" spans="1:5" ht="18">
      <c r="A546" s="298" t="s">
        <v>1527</v>
      </c>
      <c r="B546" s="299" t="s">
        <v>1528</v>
      </c>
      <c r="C546" s="220" t="s">
        <v>425</v>
      </c>
      <c r="D546" s="232"/>
      <c r="E546" s="222"/>
    </row>
    <row r="547" spans="1:5" ht="18">
      <c r="A547" s="298" t="s">
        <v>1529</v>
      </c>
      <c r="B547" s="299" t="s">
        <v>1530</v>
      </c>
      <c r="C547" s="220" t="s">
        <v>425</v>
      </c>
      <c r="D547" s="232"/>
      <c r="E547" s="222"/>
    </row>
    <row r="548" spans="1:5" ht="18.75" thickBot="1">
      <c r="A548" s="307" t="s">
        <v>1531</v>
      </c>
      <c r="B548" s="303" t="s">
        <v>1532</v>
      </c>
      <c r="C548" s="220" t="s">
        <v>425</v>
      </c>
      <c r="D548" s="233"/>
      <c r="E548" s="222"/>
    </row>
    <row r="549" spans="1:5" ht="18">
      <c r="A549" s="305" t="s">
        <v>1533</v>
      </c>
      <c r="B549" s="306" t="s">
        <v>1534</v>
      </c>
      <c r="C549" s="220" t="s">
        <v>425</v>
      </c>
      <c r="D549" s="232"/>
      <c r="E549" s="222"/>
    </row>
    <row r="550" spans="1:5" ht="18">
      <c r="A550" s="298" t="s">
        <v>1535</v>
      </c>
      <c r="B550" s="299" t="s">
        <v>1536</v>
      </c>
      <c r="C550" s="220" t="s">
        <v>425</v>
      </c>
      <c r="D550" s="232"/>
      <c r="E550" s="222"/>
    </row>
    <row r="551" spans="1:5" ht="18">
      <c r="A551" s="298" t="s">
        <v>1537</v>
      </c>
      <c r="B551" s="299" t="s">
        <v>1538</v>
      </c>
      <c r="C551" s="220" t="s">
        <v>425</v>
      </c>
      <c r="D551" s="232"/>
      <c r="E551" s="222"/>
    </row>
    <row r="552" spans="1:5" ht="18">
      <c r="A552" s="298" t="s">
        <v>1539</v>
      </c>
      <c r="B552" s="299" t="s">
        <v>1540</v>
      </c>
      <c r="C552" s="220" t="s">
        <v>425</v>
      </c>
      <c r="D552" s="232"/>
      <c r="E552" s="222"/>
    </row>
    <row r="553" spans="1:5" ht="18">
      <c r="A553" s="298" t="s">
        <v>1541</v>
      </c>
      <c r="B553" s="299" t="s">
        <v>1542</v>
      </c>
      <c r="C553" s="220" t="s">
        <v>425</v>
      </c>
      <c r="D553" s="232"/>
      <c r="E553" s="222"/>
    </row>
    <row r="554" spans="1:5" ht="18">
      <c r="A554" s="298" t="s">
        <v>1543</v>
      </c>
      <c r="B554" s="299" t="s">
        <v>1544</v>
      </c>
      <c r="C554" s="220" t="s">
        <v>425</v>
      </c>
      <c r="D554" s="232"/>
      <c r="E554" s="222"/>
    </row>
    <row r="555" spans="1:5" ht="18">
      <c r="A555" s="298" t="s">
        <v>1545</v>
      </c>
      <c r="B555" s="299" t="s">
        <v>1546</v>
      </c>
      <c r="C555" s="220" t="s">
        <v>425</v>
      </c>
      <c r="D555" s="232"/>
      <c r="E555" s="222"/>
    </row>
    <row r="556" spans="1:5" ht="18">
      <c r="A556" s="298" t="s">
        <v>1547</v>
      </c>
      <c r="B556" s="299" t="s">
        <v>1548</v>
      </c>
      <c r="C556" s="220" t="s">
        <v>425</v>
      </c>
      <c r="D556" s="232"/>
      <c r="E556" s="222"/>
    </row>
    <row r="557" spans="1:5" ht="18">
      <c r="A557" s="298" t="s">
        <v>1549</v>
      </c>
      <c r="B557" s="300" t="s">
        <v>1550</v>
      </c>
      <c r="C557" s="220" t="s">
        <v>425</v>
      </c>
      <c r="D557" s="232"/>
      <c r="E557" s="222"/>
    </row>
    <row r="558" spans="1:5" ht="18">
      <c r="A558" s="298" t="s">
        <v>1551</v>
      </c>
      <c r="B558" s="299" t="s">
        <v>1552</v>
      </c>
      <c r="C558" s="220" t="s">
        <v>425</v>
      </c>
      <c r="D558" s="232"/>
      <c r="E558" s="222"/>
    </row>
    <row r="559" spans="1:5" ht="18">
      <c r="A559" s="298" t="s">
        <v>1553</v>
      </c>
      <c r="B559" s="299" t="s">
        <v>1554</v>
      </c>
      <c r="C559" s="220" t="s">
        <v>425</v>
      </c>
      <c r="D559" s="232"/>
      <c r="E559" s="222"/>
    </row>
    <row r="560" spans="1:5" ht="18">
      <c r="A560" s="298" t="s">
        <v>1555</v>
      </c>
      <c r="B560" s="299" t="s">
        <v>1556</v>
      </c>
      <c r="C560" s="220" t="s">
        <v>425</v>
      </c>
      <c r="D560" s="232"/>
      <c r="E560" s="222"/>
    </row>
    <row r="561" spans="1:5" ht="18">
      <c r="A561" s="298" t="s">
        <v>1557</v>
      </c>
      <c r="B561" s="299" t="s">
        <v>1558</v>
      </c>
      <c r="C561" s="220" t="s">
        <v>425</v>
      </c>
      <c r="D561" s="232"/>
      <c r="E561" s="222"/>
    </row>
    <row r="562" spans="1:5" ht="18">
      <c r="A562" s="298" t="s">
        <v>1559</v>
      </c>
      <c r="B562" s="299" t="s">
        <v>1560</v>
      </c>
      <c r="C562" s="220" t="s">
        <v>425</v>
      </c>
      <c r="D562" s="232"/>
      <c r="E562" s="222"/>
    </row>
    <row r="563" spans="1:5" ht="18">
      <c r="A563" s="298" t="s">
        <v>1561</v>
      </c>
      <c r="B563" s="299" t="s">
        <v>1562</v>
      </c>
      <c r="C563" s="220" t="s">
        <v>425</v>
      </c>
      <c r="D563" s="232"/>
      <c r="E563" s="222"/>
    </row>
    <row r="564" spans="1:5" ht="18">
      <c r="A564" s="298" t="s">
        <v>1563</v>
      </c>
      <c r="B564" s="299" t="s">
        <v>1564</v>
      </c>
      <c r="C564" s="220" t="s">
        <v>425</v>
      </c>
      <c r="D564" s="232"/>
      <c r="E564" s="222"/>
    </row>
    <row r="565" spans="1:5" ht="18">
      <c r="A565" s="298" t="s">
        <v>1565</v>
      </c>
      <c r="B565" s="299" t="s">
        <v>1566</v>
      </c>
      <c r="C565" s="220" t="s">
        <v>425</v>
      </c>
      <c r="D565" s="232"/>
      <c r="E565" s="222"/>
    </row>
    <row r="566" spans="1:5" ht="18.75" thickBot="1">
      <c r="A566" s="302" t="s">
        <v>1567</v>
      </c>
      <c r="B566" s="308" t="s">
        <v>1568</v>
      </c>
      <c r="C566" s="220" t="s">
        <v>425</v>
      </c>
      <c r="D566" s="234"/>
      <c r="E566" s="222"/>
    </row>
    <row r="567" spans="1:5" ht="18">
      <c r="A567" s="296" t="s">
        <v>1569</v>
      </c>
      <c r="B567" s="297" t="s">
        <v>1570</v>
      </c>
      <c r="C567" s="220" t="s">
        <v>425</v>
      </c>
      <c r="D567" s="232"/>
      <c r="E567" s="222"/>
    </row>
    <row r="568" spans="1:5" ht="18">
      <c r="A568" s="298" t="s">
        <v>1571</v>
      </c>
      <c r="B568" s="299" t="s">
        <v>1572</v>
      </c>
      <c r="C568" s="220" t="s">
        <v>425</v>
      </c>
      <c r="D568" s="232"/>
      <c r="E568" s="222"/>
    </row>
    <row r="569" spans="1:5" ht="18.75">
      <c r="A569" s="298" t="s">
        <v>1573</v>
      </c>
      <c r="B569" s="299" t="s">
        <v>1574</v>
      </c>
      <c r="C569" s="220" t="s">
        <v>425</v>
      </c>
      <c r="D569" s="232"/>
      <c r="E569" s="222"/>
    </row>
    <row r="570" spans="1:5" ht="18.75">
      <c r="A570" s="298" t="s">
        <v>1575</v>
      </c>
      <c r="B570" s="299" t="s">
        <v>1576</v>
      </c>
      <c r="C570" s="220" t="s">
        <v>425</v>
      </c>
      <c r="D570" s="232"/>
      <c r="E570" s="222"/>
    </row>
    <row r="571" spans="1:5" ht="19.5">
      <c r="A571" s="298" t="s">
        <v>1577</v>
      </c>
      <c r="B571" s="300" t="s">
        <v>1578</v>
      </c>
      <c r="C571" s="220" t="s">
        <v>425</v>
      </c>
      <c r="D571" s="232"/>
      <c r="E571" s="222"/>
    </row>
    <row r="572" spans="1:5" ht="18.75">
      <c r="A572" s="298" t="s">
        <v>1579</v>
      </c>
      <c r="B572" s="299" t="s">
        <v>1580</v>
      </c>
      <c r="C572" s="220" t="s">
        <v>425</v>
      </c>
      <c r="D572" s="232"/>
      <c r="E572" s="222"/>
    </row>
    <row r="573" spans="1:5" ht="19.5" thickBot="1">
      <c r="A573" s="302" t="s">
        <v>1581</v>
      </c>
      <c r="B573" s="303" t="s">
        <v>1582</v>
      </c>
      <c r="C573" s="220" t="s">
        <v>425</v>
      </c>
      <c r="D573" s="232"/>
      <c r="E573" s="222"/>
    </row>
    <row r="574" spans="1:5" ht="18.75">
      <c r="A574" s="296" t="s">
        <v>1583</v>
      </c>
      <c r="B574" s="297" t="s">
        <v>1584</v>
      </c>
      <c r="C574" s="220" t="s">
        <v>425</v>
      </c>
      <c r="D574" s="232"/>
      <c r="E574" s="222"/>
    </row>
    <row r="575" spans="1:5" ht="18.75">
      <c r="A575" s="298" t="s">
        <v>1585</v>
      </c>
      <c r="B575" s="299" t="s">
        <v>539</v>
      </c>
      <c r="C575" s="220" t="s">
        <v>425</v>
      </c>
      <c r="D575" s="232"/>
      <c r="E575" s="222"/>
    </row>
    <row r="576" spans="1:5" ht="18.75">
      <c r="A576" s="298" t="s">
        <v>1586</v>
      </c>
      <c r="B576" s="299" t="s">
        <v>1587</v>
      </c>
      <c r="C576" s="220" t="s">
        <v>425</v>
      </c>
      <c r="D576" s="232"/>
      <c r="E576" s="222"/>
    </row>
    <row r="577" spans="1:5" ht="18.75">
      <c r="A577" s="298" t="s">
        <v>1588</v>
      </c>
      <c r="B577" s="299" t="s">
        <v>1589</v>
      </c>
      <c r="C577" s="220" t="s">
        <v>425</v>
      </c>
      <c r="D577" s="232"/>
      <c r="E577" s="222"/>
    </row>
    <row r="578" spans="1:5" ht="18.75">
      <c r="A578" s="298" t="s">
        <v>1590</v>
      </c>
      <c r="B578" s="299" t="s">
        <v>1591</v>
      </c>
      <c r="C578" s="220" t="s">
        <v>425</v>
      </c>
      <c r="D578" s="232"/>
      <c r="E578" s="222"/>
    </row>
    <row r="579" spans="1:5" ht="19.5">
      <c r="A579" s="298" t="s">
        <v>1592</v>
      </c>
      <c r="B579" s="300" t="s">
        <v>1593</v>
      </c>
      <c r="C579" s="220" t="s">
        <v>425</v>
      </c>
      <c r="D579" s="232"/>
      <c r="E579" s="222"/>
    </row>
    <row r="580" spans="1:5" ht="18.75">
      <c r="A580" s="298" t="s">
        <v>1594</v>
      </c>
      <c r="B580" s="299" t="s">
        <v>1595</v>
      </c>
      <c r="C580" s="220" t="s">
        <v>425</v>
      </c>
      <c r="D580" s="232"/>
      <c r="E580" s="222"/>
    </row>
    <row r="581" spans="1:5" ht="19.5" thickBot="1">
      <c r="A581" s="302" t="s">
        <v>1596</v>
      </c>
      <c r="B581" s="303" t="s">
        <v>1597</v>
      </c>
      <c r="C581" s="220" t="s">
        <v>425</v>
      </c>
      <c r="D581" s="232"/>
      <c r="E581" s="222"/>
    </row>
    <row r="582" spans="1:5" ht="18.75">
      <c r="A582" s="296" t="s">
        <v>1598</v>
      </c>
      <c r="B582" s="297" t="s">
        <v>1599</v>
      </c>
      <c r="C582" s="220" t="s">
        <v>425</v>
      </c>
      <c r="D582" s="232"/>
      <c r="E582" s="222"/>
    </row>
    <row r="583" spans="1:5" ht="18.75">
      <c r="A583" s="298" t="s">
        <v>1600</v>
      </c>
      <c r="B583" s="299" t="s">
        <v>1601</v>
      </c>
      <c r="C583" s="220" t="s">
        <v>425</v>
      </c>
      <c r="D583" s="232"/>
      <c r="E583" s="222"/>
    </row>
    <row r="584" spans="1:5" ht="18.75">
      <c r="A584" s="298" t="s">
        <v>1602</v>
      </c>
      <c r="B584" s="299" t="s">
        <v>1603</v>
      </c>
      <c r="C584" s="220" t="s">
        <v>425</v>
      </c>
      <c r="D584" s="232"/>
      <c r="E584" s="222"/>
    </row>
    <row r="585" spans="1:5" ht="18.75">
      <c r="A585" s="298" t="s">
        <v>1604</v>
      </c>
      <c r="B585" s="299" t="s">
        <v>1605</v>
      </c>
      <c r="C585" s="220" t="s">
        <v>425</v>
      </c>
      <c r="D585" s="232"/>
      <c r="E585" s="222"/>
    </row>
    <row r="586" spans="1:5" ht="19.5">
      <c r="A586" s="298" t="s">
        <v>1606</v>
      </c>
      <c r="B586" s="300" t="s">
        <v>1607</v>
      </c>
      <c r="C586" s="220" t="s">
        <v>425</v>
      </c>
      <c r="D586" s="232"/>
      <c r="E586" s="222"/>
    </row>
    <row r="587" spans="1:5" ht="18.75">
      <c r="A587" s="298" t="s">
        <v>1608</v>
      </c>
      <c r="B587" s="299" t="s">
        <v>1609</v>
      </c>
      <c r="C587" s="220" t="s">
        <v>425</v>
      </c>
      <c r="D587" s="232"/>
      <c r="E587" s="222"/>
    </row>
    <row r="588" spans="1:5" ht="19.5" thickBot="1">
      <c r="A588" s="302" t="s">
        <v>1610</v>
      </c>
      <c r="B588" s="303" t="s">
        <v>1611</v>
      </c>
      <c r="C588" s="220" t="s">
        <v>425</v>
      </c>
      <c r="D588" s="232"/>
      <c r="E588" s="222"/>
    </row>
    <row r="589" spans="1:5" ht="18.75">
      <c r="A589" s="296" t="s">
        <v>1612</v>
      </c>
      <c r="B589" s="297" t="s">
        <v>1613</v>
      </c>
      <c r="C589" s="220" t="s">
        <v>425</v>
      </c>
      <c r="D589" s="232"/>
      <c r="E589" s="222"/>
    </row>
    <row r="590" spans="1:5" ht="18.75">
      <c r="A590" s="298" t="s">
        <v>1614</v>
      </c>
      <c r="B590" s="299" t="s">
        <v>1615</v>
      </c>
      <c r="C590" s="220" t="s">
        <v>425</v>
      </c>
      <c r="D590" s="232"/>
      <c r="E590" s="222"/>
    </row>
    <row r="591" spans="1:5" ht="19.5">
      <c r="A591" s="298" t="s">
        <v>1616</v>
      </c>
      <c r="B591" s="300" t="s">
        <v>1617</v>
      </c>
      <c r="C591" s="220" t="s">
        <v>425</v>
      </c>
      <c r="D591" s="232"/>
      <c r="E591" s="222"/>
    </row>
    <row r="592" spans="1:5" ht="19.5" thickBot="1">
      <c r="A592" s="302" t="s">
        <v>1618</v>
      </c>
      <c r="B592" s="303" t="s">
        <v>1619</v>
      </c>
      <c r="C592" s="220" t="s">
        <v>425</v>
      </c>
      <c r="D592" s="232"/>
      <c r="E592" s="222"/>
    </row>
    <row r="593" spans="1:5" ht="18.75">
      <c r="A593" s="296" t="s">
        <v>1620</v>
      </c>
      <c r="B593" s="297" t="s">
        <v>1621</v>
      </c>
      <c r="C593" s="220" t="s">
        <v>425</v>
      </c>
      <c r="D593" s="232"/>
      <c r="E593" s="222"/>
    </row>
    <row r="594" spans="1:5" ht="18.75">
      <c r="A594" s="298" t="s">
        <v>1622</v>
      </c>
      <c r="B594" s="299" t="s">
        <v>1623</v>
      </c>
      <c r="C594" s="220" t="s">
        <v>425</v>
      </c>
      <c r="D594" s="232"/>
      <c r="E594" s="222"/>
    </row>
    <row r="595" spans="1:5" ht="18.75">
      <c r="A595" s="298" t="s">
        <v>1624</v>
      </c>
      <c r="B595" s="299" t="s">
        <v>1625</v>
      </c>
      <c r="C595" s="220" t="s">
        <v>425</v>
      </c>
      <c r="D595" s="232"/>
      <c r="E595" s="222"/>
    </row>
    <row r="596" spans="1:5" ht="18.75">
      <c r="A596" s="298" t="s">
        <v>1626</v>
      </c>
      <c r="B596" s="299" t="s">
        <v>1627</v>
      </c>
      <c r="C596" s="220" t="s">
        <v>425</v>
      </c>
      <c r="D596" s="232"/>
      <c r="E596" s="222"/>
    </row>
    <row r="597" spans="1:5" ht="18.75">
      <c r="A597" s="298" t="s">
        <v>1628</v>
      </c>
      <c r="B597" s="299" t="s">
        <v>1629</v>
      </c>
      <c r="C597" s="220" t="s">
        <v>425</v>
      </c>
      <c r="D597" s="232"/>
      <c r="E597" s="222"/>
    </row>
    <row r="598" spans="1:5" ht="18.75">
      <c r="A598" s="298" t="s">
        <v>1630</v>
      </c>
      <c r="B598" s="299" t="s">
        <v>1631</v>
      </c>
      <c r="C598" s="220" t="s">
        <v>425</v>
      </c>
      <c r="D598" s="232"/>
      <c r="E598" s="222"/>
    </row>
    <row r="599" spans="1:5" ht="18.75">
      <c r="A599" s="298" t="s">
        <v>1632</v>
      </c>
      <c r="B599" s="299" t="s">
        <v>1633</v>
      </c>
      <c r="C599" s="220" t="s">
        <v>425</v>
      </c>
      <c r="D599" s="232"/>
      <c r="E599" s="222"/>
    </row>
    <row r="600" spans="1:5" ht="18.75">
      <c r="A600" s="298" t="s">
        <v>1634</v>
      </c>
      <c r="B600" s="299" t="s">
        <v>1635</v>
      </c>
      <c r="C600" s="220" t="s">
        <v>425</v>
      </c>
      <c r="D600" s="232"/>
      <c r="E600" s="222"/>
    </row>
    <row r="601" spans="1:5" ht="19.5">
      <c r="A601" s="298" t="s">
        <v>1636</v>
      </c>
      <c r="B601" s="300" t="s">
        <v>1637</v>
      </c>
      <c r="C601" s="220" t="s">
        <v>425</v>
      </c>
      <c r="D601" s="232"/>
      <c r="E601" s="222"/>
    </row>
    <row r="602" spans="1:5" ht="19.5" thickBot="1">
      <c r="A602" s="302" t="s">
        <v>1638</v>
      </c>
      <c r="B602" s="303" t="s">
        <v>1639</v>
      </c>
      <c r="C602" s="220" t="s">
        <v>425</v>
      </c>
      <c r="D602" s="232"/>
      <c r="E602" s="222"/>
    </row>
    <row r="603" spans="1:5" ht="18.75">
      <c r="A603" s="296" t="s">
        <v>1640</v>
      </c>
      <c r="B603" s="297" t="s">
        <v>1641</v>
      </c>
      <c r="C603" s="220" t="s">
        <v>425</v>
      </c>
      <c r="D603" s="232"/>
      <c r="E603" s="222"/>
    </row>
    <row r="604" spans="1:5" ht="18.75">
      <c r="A604" s="298" t="s">
        <v>1642</v>
      </c>
      <c r="B604" s="299" t="s">
        <v>1643</v>
      </c>
      <c r="C604" s="220" t="s">
        <v>425</v>
      </c>
      <c r="D604" s="232"/>
      <c r="E604" s="222"/>
    </row>
    <row r="605" spans="1:5" ht="18.75">
      <c r="A605" s="298" t="s">
        <v>1644</v>
      </c>
      <c r="B605" s="299" t="s">
        <v>1645</v>
      </c>
      <c r="C605" s="220" t="s">
        <v>425</v>
      </c>
      <c r="D605" s="232"/>
      <c r="E605" s="222"/>
    </row>
    <row r="606" spans="1:5" ht="18.75">
      <c r="A606" s="298" t="s">
        <v>1646</v>
      </c>
      <c r="B606" s="299" t="s">
        <v>1647</v>
      </c>
      <c r="C606" s="220" t="s">
        <v>425</v>
      </c>
      <c r="D606" s="232"/>
      <c r="E606" s="222"/>
    </row>
    <row r="607" spans="1:5" ht="18.75">
      <c r="A607" s="298" t="s">
        <v>1648</v>
      </c>
      <c r="B607" s="299" t="s">
        <v>1649</v>
      </c>
      <c r="C607" s="220" t="s">
        <v>425</v>
      </c>
      <c r="D607" s="232"/>
      <c r="E607" s="222"/>
    </row>
    <row r="608" spans="1:5" ht="18.75">
      <c r="A608" s="298" t="s">
        <v>1650</v>
      </c>
      <c r="B608" s="299" t="s">
        <v>1651</v>
      </c>
      <c r="C608" s="220" t="s">
        <v>425</v>
      </c>
      <c r="D608" s="232"/>
      <c r="E608" s="222"/>
    </row>
    <row r="609" spans="1:5" ht="18.75">
      <c r="A609" s="298" t="s">
        <v>1652</v>
      </c>
      <c r="B609" s="299" t="s">
        <v>1653</v>
      </c>
      <c r="C609" s="220" t="s">
        <v>425</v>
      </c>
      <c r="D609" s="232"/>
      <c r="E609" s="222"/>
    </row>
    <row r="610" spans="1:5" ht="18.75">
      <c r="A610" s="298" t="s">
        <v>1654</v>
      </c>
      <c r="B610" s="299" t="s">
        <v>1655</v>
      </c>
      <c r="C610" s="220" t="s">
        <v>425</v>
      </c>
      <c r="D610" s="232"/>
      <c r="E610" s="222"/>
    </row>
    <row r="611" spans="1:5" ht="18.75">
      <c r="A611" s="298" t="s">
        <v>1656</v>
      </c>
      <c r="B611" s="299" t="s">
        <v>1657</v>
      </c>
      <c r="C611" s="220" t="s">
        <v>425</v>
      </c>
      <c r="D611" s="232"/>
      <c r="E611" s="222"/>
    </row>
    <row r="612" spans="1:5" ht="18.75">
      <c r="A612" s="298" t="s">
        <v>1658</v>
      </c>
      <c r="B612" s="299" t="s">
        <v>1659</v>
      </c>
      <c r="C612" s="220" t="s">
        <v>425</v>
      </c>
      <c r="D612" s="232"/>
      <c r="E612" s="222"/>
    </row>
    <row r="613" spans="1:5" ht="18.75">
      <c r="A613" s="298" t="s">
        <v>1660</v>
      </c>
      <c r="B613" s="299" t="s">
        <v>1661</v>
      </c>
      <c r="C613" s="220" t="s">
        <v>425</v>
      </c>
      <c r="D613" s="232"/>
      <c r="E613" s="222"/>
    </row>
    <row r="614" spans="1:5" ht="18.75">
      <c r="A614" s="298" t="s">
        <v>1662</v>
      </c>
      <c r="B614" s="299" t="s">
        <v>1663</v>
      </c>
      <c r="C614" s="220" t="s">
        <v>425</v>
      </c>
      <c r="D614" s="232"/>
      <c r="E614" s="222"/>
    </row>
    <row r="615" spans="1:5" ht="18.75">
      <c r="A615" s="298" t="s">
        <v>1664</v>
      </c>
      <c r="B615" s="299" t="s">
        <v>1665</v>
      </c>
      <c r="C615" s="220" t="s">
        <v>425</v>
      </c>
      <c r="D615" s="232"/>
      <c r="E615" s="222"/>
    </row>
    <row r="616" spans="1:5" ht="18.75">
      <c r="A616" s="298" t="s">
        <v>1666</v>
      </c>
      <c r="B616" s="299" t="s">
        <v>1667</v>
      </c>
      <c r="C616" s="220" t="s">
        <v>425</v>
      </c>
      <c r="D616" s="232"/>
      <c r="E616" s="222"/>
    </row>
    <row r="617" spans="1:5" ht="18.75">
      <c r="A617" s="298" t="s">
        <v>1668</v>
      </c>
      <c r="B617" s="299" t="s">
        <v>1669</v>
      </c>
      <c r="C617" s="220" t="s">
        <v>425</v>
      </c>
      <c r="D617" s="232"/>
      <c r="E617" s="222"/>
    </row>
    <row r="618" spans="1:5" ht="18.75">
      <c r="A618" s="298" t="s">
        <v>1670</v>
      </c>
      <c r="B618" s="299" t="s">
        <v>1671</v>
      </c>
      <c r="C618" s="220" t="s">
        <v>425</v>
      </c>
      <c r="D618" s="232"/>
      <c r="E618" s="222"/>
    </row>
    <row r="619" spans="1:5" ht="18.75">
      <c r="A619" s="298" t="s">
        <v>1672</v>
      </c>
      <c r="B619" s="299" t="s">
        <v>1673</v>
      </c>
      <c r="C619" s="220" t="s">
        <v>425</v>
      </c>
      <c r="D619" s="232"/>
      <c r="E619" s="222"/>
    </row>
    <row r="620" spans="1:5" ht="18.75">
      <c r="A620" s="298" t="s">
        <v>1674</v>
      </c>
      <c r="B620" s="299" t="s">
        <v>1675</v>
      </c>
      <c r="C620" s="220" t="s">
        <v>425</v>
      </c>
      <c r="D620" s="232"/>
      <c r="E620" s="222"/>
    </row>
    <row r="621" spans="1:5" ht="18.75">
      <c r="A621" s="298" t="s">
        <v>1676</v>
      </c>
      <c r="B621" s="299" t="s">
        <v>1677</v>
      </c>
      <c r="C621" s="220" t="s">
        <v>425</v>
      </c>
      <c r="D621" s="232"/>
      <c r="E621" s="222"/>
    </row>
    <row r="622" spans="1:5" ht="18.75">
      <c r="A622" s="298" t="s">
        <v>1678</v>
      </c>
      <c r="B622" s="299" t="s">
        <v>1679</v>
      </c>
      <c r="C622" s="220" t="s">
        <v>425</v>
      </c>
      <c r="D622" s="232"/>
      <c r="E622" s="222"/>
    </row>
    <row r="623" spans="1:5" ht="18.75">
      <c r="A623" s="298" t="s">
        <v>1680</v>
      </c>
      <c r="B623" s="299" t="s">
        <v>1681</v>
      </c>
      <c r="C623" s="220" t="s">
        <v>425</v>
      </c>
      <c r="D623" s="232"/>
      <c r="E623" s="222"/>
    </row>
    <row r="624" spans="1:5" ht="18.75">
      <c r="A624" s="298" t="s">
        <v>1682</v>
      </c>
      <c r="B624" s="299" t="s">
        <v>1683</v>
      </c>
      <c r="C624" s="220" t="s">
        <v>425</v>
      </c>
      <c r="D624" s="232"/>
      <c r="E624" s="222"/>
    </row>
    <row r="625" spans="1:5" ht="18.75">
      <c r="A625" s="298" t="s">
        <v>1684</v>
      </c>
      <c r="B625" s="299" t="s">
        <v>1685</v>
      </c>
      <c r="C625" s="220" t="s">
        <v>425</v>
      </c>
      <c r="D625" s="232"/>
      <c r="E625" s="222"/>
    </row>
    <row r="626" spans="1:5" ht="18.75">
      <c r="A626" s="298" t="s">
        <v>1686</v>
      </c>
      <c r="B626" s="299" t="s">
        <v>1687</v>
      </c>
      <c r="C626" s="220" t="s">
        <v>425</v>
      </c>
      <c r="D626" s="232"/>
      <c r="E626" s="222"/>
    </row>
    <row r="627" spans="1:5" ht="20.25" thickBot="1">
      <c r="A627" s="302" t="s">
        <v>1688</v>
      </c>
      <c r="B627" s="309" t="s">
        <v>1689</v>
      </c>
      <c r="C627" s="220" t="s">
        <v>425</v>
      </c>
      <c r="D627" s="232"/>
      <c r="E627" s="222"/>
    </row>
    <row r="628" spans="1:5" ht="18.75">
      <c r="A628" s="296" t="s">
        <v>1690</v>
      </c>
      <c r="B628" s="297" t="s">
        <v>1691</v>
      </c>
      <c r="C628" s="220" t="s">
        <v>425</v>
      </c>
      <c r="D628" s="232"/>
      <c r="E628" s="222"/>
    </row>
    <row r="629" spans="1:5" ht="18.75">
      <c r="A629" s="298" t="s">
        <v>1692</v>
      </c>
      <c r="B629" s="299" t="s">
        <v>1693</v>
      </c>
      <c r="C629" s="220" t="s">
        <v>425</v>
      </c>
      <c r="D629" s="232"/>
      <c r="E629" s="222"/>
    </row>
    <row r="630" spans="1:5" ht="18.75">
      <c r="A630" s="298" t="s">
        <v>1694</v>
      </c>
      <c r="B630" s="299" t="s">
        <v>1695</v>
      </c>
      <c r="C630" s="220" t="s">
        <v>425</v>
      </c>
      <c r="D630" s="232"/>
      <c r="E630" s="222"/>
    </row>
    <row r="631" spans="1:5" ht="18.75">
      <c r="A631" s="298" t="s">
        <v>676</v>
      </c>
      <c r="B631" s="299" t="s">
        <v>677</v>
      </c>
      <c r="C631" s="220" t="s">
        <v>425</v>
      </c>
      <c r="D631" s="232"/>
      <c r="E631" s="222"/>
    </row>
    <row r="632" spans="1:5" ht="18.75">
      <c r="A632" s="298" t="s">
        <v>678</v>
      </c>
      <c r="B632" s="299" t="s">
        <v>679</v>
      </c>
      <c r="C632" s="220" t="s">
        <v>425</v>
      </c>
      <c r="D632" s="232"/>
      <c r="E632" s="222"/>
    </row>
    <row r="633" spans="1:5" ht="18.75">
      <c r="A633" s="298" t="s">
        <v>680</v>
      </c>
      <c r="B633" s="299" t="s">
        <v>681</v>
      </c>
      <c r="C633" s="220" t="s">
        <v>425</v>
      </c>
      <c r="D633" s="232"/>
      <c r="E633" s="222"/>
    </row>
    <row r="634" spans="1:5" ht="18.75">
      <c r="A634" s="298" t="s">
        <v>682</v>
      </c>
      <c r="B634" s="299" t="s">
        <v>683</v>
      </c>
      <c r="C634" s="220" t="s">
        <v>425</v>
      </c>
      <c r="D634" s="232"/>
      <c r="E634" s="222"/>
    </row>
    <row r="635" spans="1:5" ht="18.75">
      <c r="A635" s="298" t="s">
        <v>684</v>
      </c>
      <c r="B635" s="299" t="s">
        <v>685</v>
      </c>
      <c r="C635" s="220" t="s">
        <v>425</v>
      </c>
      <c r="D635" s="232"/>
      <c r="E635" s="222"/>
    </row>
    <row r="636" spans="1:5" ht="18.75">
      <c r="A636" s="298" t="s">
        <v>686</v>
      </c>
      <c r="B636" s="299" t="s">
        <v>687</v>
      </c>
      <c r="C636" s="220" t="s">
        <v>425</v>
      </c>
      <c r="D636" s="232"/>
      <c r="E636" s="222"/>
    </row>
    <row r="637" spans="1:5" ht="18.75">
      <c r="A637" s="298" t="s">
        <v>688</v>
      </c>
      <c r="B637" s="299" t="s">
        <v>689</v>
      </c>
      <c r="C637" s="220" t="s">
        <v>425</v>
      </c>
      <c r="D637" s="232"/>
      <c r="E637" s="222"/>
    </row>
    <row r="638" spans="1:5" ht="18.75">
      <c r="A638" s="298" t="s">
        <v>690</v>
      </c>
      <c r="B638" s="299" t="s">
        <v>691</v>
      </c>
      <c r="C638" s="220" t="s">
        <v>425</v>
      </c>
      <c r="D638" s="232"/>
      <c r="E638" s="222"/>
    </row>
    <row r="639" spans="1:5" ht="18.75">
      <c r="A639" s="298" t="s">
        <v>692</v>
      </c>
      <c r="B639" s="299" t="s">
        <v>693</v>
      </c>
      <c r="C639" s="220" t="s">
        <v>425</v>
      </c>
      <c r="D639" s="232"/>
      <c r="E639" s="222"/>
    </row>
    <row r="640" spans="1:5" ht="18.75">
      <c r="A640" s="298" t="s">
        <v>694</v>
      </c>
      <c r="B640" s="299" t="s">
        <v>695</v>
      </c>
      <c r="C640" s="220" t="s">
        <v>425</v>
      </c>
      <c r="D640" s="232"/>
      <c r="E640" s="222"/>
    </row>
    <row r="641" spans="1:5" ht="18.75">
      <c r="A641" s="298" t="s">
        <v>696</v>
      </c>
      <c r="B641" s="299" t="s">
        <v>697</v>
      </c>
      <c r="C641" s="220" t="s">
        <v>425</v>
      </c>
      <c r="D641" s="232"/>
      <c r="E641" s="222"/>
    </row>
    <row r="642" spans="1:5" ht="18.75">
      <c r="A642" s="298" t="s">
        <v>698</v>
      </c>
      <c r="B642" s="299" t="s">
        <v>699</v>
      </c>
      <c r="C642" s="220" t="s">
        <v>425</v>
      </c>
      <c r="D642" s="232"/>
      <c r="E642" s="222"/>
    </row>
    <row r="643" spans="1:5" ht="18.75">
      <c r="A643" s="298" t="s">
        <v>700</v>
      </c>
      <c r="B643" s="299" t="s">
        <v>701</v>
      </c>
      <c r="C643" s="220" t="s">
        <v>425</v>
      </c>
      <c r="D643" s="232"/>
      <c r="E643" s="222"/>
    </row>
    <row r="644" spans="1:5" ht="18.75">
      <c r="A644" s="298" t="s">
        <v>702</v>
      </c>
      <c r="B644" s="299" t="s">
        <v>703</v>
      </c>
      <c r="C644" s="220" t="s">
        <v>425</v>
      </c>
      <c r="D644" s="232"/>
      <c r="E644" s="222"/>
    </row>
    <row r="645" spans="1:5" ht="18.75">
      <c r="A645" s="298" t="s">
        <v>704</v>
      </c>
      <c r="B645" s="299" t="s">
        <v>705</v>
      </c>
      <c r="C645" s="220" t="s">
        <v>425</v>
      </c>
      <c r="D645" s="232"/>
      <c r="E645" s="222"/>
    </row>
    <row r="646" spans="1:5" ht="18.75">
      <c r="A646" s="298" t="s">
        <v>706</v>
      </c>
      <c r="B646" s="299" t="s">
        <v>707</v>
      </c>
      <c r="C646" s="220" t="s">
        <v>425</v>
      </c>
      <c r="D646" s="232"/>
      <c r="E646" s="222"/>
    </row>
    <row r="647" spans="1:5" ht="18.75">
      <c r="A647" s="298" t="s">
        <v>708</v>
      </c>
      <c r="B647" s="299" t="s">
        <v>709</v>
      </c>
      <c r="C647" s="220" t="s">
        <v>425</v>
      </c>
      <c r="D647" s="232"/>
      <c r="E647" s="222"/>
    </row>
    <row r="648" spans="1:5" ht="18.75">
      <c r="A648" s="298" t="s">
        <v>710</v>
      </c>
      <c r="B648" s="299" t="s">
        <v>711</v>
      </c>
      <c r="C648" s="220" t="s">
        <v>425</v>
      </c>
      <c r="D648" s="232"/>
      <c r="E648" s="222"/>
    </row>
    <row r="649" spans="1:5" ht="19.5" thickBot="1">
      <c r="A649" s="302" t="s">
        <v>712</v>
      </c>
      <c r="B649" s="303" t="s">
        <v>713</v>
      </c>
      <c r="C649" s="220" t="s">
        <v>425</v>
      </c>
      <c r="D649" s="232"/>
      <c r="E649" s="222"/>
    </row>
    <row r="650" spans="1:5" ht="18.75">
      <c r="A650" s="296" t="s">
        <v>714</v>
      </c>
      <c r="B650" s="297" t="s">
        <v>715</v>
      </c>
      <c r="C650" s="220" t="s">
        <v>425</v>
      </c>
      <c r="D650" s="232"/>
      <c r="E650" s="222"/>
    </row>
    <row r="651" spans="1:5" ht="18.75">
      <c r="A651" s="298" t="s">
        <v>716</v>
      </c>
      <c r="B651" s="299" t="s">
        <v>717</v>
      </c>
      <c r="C651" s="220" t="s">
        <v>425</v>
      </c>
      <c r="D651" s="232"/>
      <c r="E651" s="222"/>
    </row>
    <row r="652" spans="1:5" ht="18.75">
      <c r="A652" s="298" t="s">
        <v>718</v>
      </c>
      <c r="B652" s="299" t="s">
        <v>719</v>
      </c>
      <c r="C652" s="220" t="s">
        <v>425</v>
      </c>
      <c r="D652" s="232"/>
      <c r="E652" s="222"/>
    </row>
    <row r="653" spans="1:5" ht="18.75">
      <c r="A653" s="298" t="s">
        <v>720</v>
      </c>
      <c r="B653" s="299" t="s">
        <v>721</v>
      </c>
      <c r="C653" s="220" t="s">
        <v>425</v>
      </c>
      <c r="D653" s="232"/>
      <c r="E653" s="222"/>
    </row>
    <row r="654" spans="1:5" ht="18.75">
      <c r="A654" s="298" t="s">
        <v>722</v>
      </c>
      <c r="B654" s="299" t="s">
        <v>723</v>
      </c>
      <c r="C654" s="220" t="s">
        <v>425</v>
      </c>
      <c r="D654" s="232"/>
      <c r="E654" s="222"/>
    </row>
    <row r="655" spans="1:5" ht="18.75">
      <c r="A655" s="298" t="s">
        <v>724</v>
      </c>
      <c r="B655" s="299" t="s">
        <v>725</v>
      </c>
      <c r="C655" s="220" t="s">
        <v>425</v>
      </c>
      <c r="D655" s="232"/>
      <c r="E655" s="222"/>
    </row>
    <row r="656" spans="1:5" ht="18.75">
      <c r="A656" s="298" t="s">
        <v>726</v>
      </c>
      <c r="B656" s="299" t="s">
        <v>727</v>
      </c>
      <c r="C656" s="220" t="s">
        <v>425</v>
      </c>
      <c r="D656" s="232"/>
      <c r="E656" s="222"/>
    </row>
    <row r="657" spans="1:5" ht="18.75">
      <c r="A657" s="298" t="s">
        <v>728</v>
      </c>
      <c r="B657" s="299" t="s">
        <v>729</v>
      </c>
      <c r="C657" s="220" t="s">
        <v>425</v>
      </c>
      <c r="D657" s="232"/>
      <c r="E657" s="222"/>
    </row>
    <row r="658" spans="1:5" ht="18.75">
      <c r="A658" s="298" t="s">
        <v>730</v>
      </c>
      <c r="B658" s="299" t="s">
        <v>731</v>
      </c>
      <c r="C658" s="220" t="s">
        <v>425</v>
      </c>
      <c r="D658" s="232"/>
      <c r="E658" s="222"/>
    </row>
    <row r="659" spans="1:5" ht="19.5">
      <c r="A659" s="298" t="s">
        <v>732</v>
      </c>
      <c r="B659" s="300" t="s">
        <v>733</v>
      </c>
      <c r="C659" s="220" t="s">
        <v>425</v>
      </c>
      <c r="D659" s="232"/>
      <c r="E659" s="222"/>
    </row>
    <row r="660" spans="1:5" ht="19.5" thickBot="1">
      <c r="A660" s="302" t="s">
        <v>734</v>
      </c>
      <c r="B660" s="303" t="s">
        <v>735</v>
      </c>
      <c r="C660" s="220" t="s">
        <v>425</v>
      </c>
      <c r="D660" s="232"/>
      <c r="E660" s="222"/>
    </row>
    <row r="661" spans="1:5" ht="18.75">
      <c r="A661" s="296" t="s">
        <v>736</v>
      </c>
      <c r="B661" s="297" t="s">
        <v>737</v>
      </c>
      <c r="C661" s="220" t="s">
        <v>425</v>
      </c>
      <c r="D661" s="232"/>
      <c r="E661" s="222"/>
    </row>
    <row r="662" spans="1:5" ht="18.75">
      <c r="A662" s="298" t="s">
        <v>738</v>
      </c>
      <c r="B662" s="299" t="s">
        <v>739</v>
      </c>
      <c r="C662" s="220" t="s">
        <v>425</v>
      </c>
      <c r="D662" s="232"/>
      <c r="E662" s="222"/>
    </row>
    <row r="663" spans="1:5" ht="18.75">
      <c r="A663" s="298" t="s">
        <v>740</v>
      </c>
      <c r="B663" s="299" t="s">
        <v>741</v>
      </c>
      <c r="C663" s="220" t="s">
        <v>425</v>
      </c>
      <c r="D663" s="232"/>
      <c r="E663" s="222"/>
    </row>
    <row r="664" spans="1:5" ht="18.75">
      <c r="A664" s="298" t="s">
        <v>742</v>
      </c>
      <c r="B664" s="299" t="s">
        <v>743</v>
      </c>
      <c r="C664" s="220" t="s">
        <v>425</v>
      </c>
      <c r="D664" s="232"/>
      <c r="E664" s="222"/>
    </row>
    <row r="665" spans="1:5" ht="20.25" thickBot="1">
      <c r="A665" s="302" t="s">
        <v>744</v>
      </c>
      <c r="B665" s="309" t="s">
        <v>745</v>
      </c>
      <c r="C665" s="220" t="s">
        <v>425</v>
      </c>
      <c r="D665" s="232"/>
      <c r="E665" s="222"/>
    </row>
    <row r="666" spans="1:5" ht="18.75">
      <c r="A666" s="296" t="s">
        <v>746</v>
      </c>
      <c r="B666" s="297" t="s">
        <v>747</v>
      </c>
      <c r="C666" s="220" t="s">
        <v>425</v>
      </c>
      <c r="D666" s="232"/>
      <c r="E666" s="222"/>
    </row>
    <row r="667" spans="1:5" ht="18.75">
      <c r="A667" s="298" t="s">
        <v>748</v>
      </c>
      <c r="B667" s="299" t="s">
        <v>749</v>
      </c>
      <c r="C667" s="220" t="s">
        <v>425</v>
      </c>
      <c r="D667" s="232"/>
      <c r="E667" s="222"/>
    </row>
    <row r="668" spans="1:5" ht="18.75">
      <c r="A668" s="298" t="s">
        <v>750</v>
      </c>
      <c r="B668" s="299" t="s">
        <v>751</v>
      </c>
      <c r="C668" s="220" t="s">
        <v>425</v>
      </c>
      <c r="D668" s="232"/>
      <c r="E668" s="222"/>
    </row>
    <row r="669" spans="1:5" ht="18.75">
      <c r="A669" s="298" t="s">
        <v>752</v>
      </c>
      <c r="B669" s="299" t="s">
        <v>753</v>
      </c>
      <c r="C669" s="220" t="s">
        <v>425</v>
      </c>
      <c r="D669" s="232"/>
      <c r="E669" s="222"/>
    </row>
    <row r="670" spans="1:5" ht="18.75">
      <c r="A670" s="298" t="s">
        <v>754</v>
      </c>
      <c r="B670" s="299" t="s">
        <v>755</v>
      </c>
      <c r="C670" s="220" t="s">
        <v>425</v>
      </c>
      <c r="D670" s="232"/>
      <c r="E670" s="222"/>
    </row>
    <row r="671" spans="1:5" ht="18.75">
      <c r="A671" s="298" t="s">
        <v>756</v>
      </c>
      <c r="B671" s="299" t="s">
        <v>757</v>
      </c>
      <c r="C671" s="220" t="s">
        <v>425</v>
      </c>
      <c r="D671" s="232"/>
      <c r="E671" s="222"/>
    </row>
    <row r="672" spans="1:5" ht="18.75">
      <c r="A672" s="298" t="s">
        <v>758</v>
      </c>
      <c r="B672" s="299" t="s">
        <v>759</v>
      </c>
      <c r="C672" s="220" t="s">
        <v>425</v>
      </c>
      <c r="D672" s="232"/>
      <c r="E672" s="222"/>
    </row>
    <row r="673" spans="1:5" ht="18.75">
      <c r="A673" s="298" t="s">
        <v>760</v>
      </c>
      <c r="B673" s="299" t="s">
        <v>761</v>
      </c>
      <c r="C673" s="220" t="s">
        <v>425</v>
      </c>
      <c r="D673" s="232"/>
      <c r="E673" s="222"/>
    </row>
    <row r="674" spans="1:5" ht="18.75">
      <c r="A674" s="298" t="s">
        <v>762</v>
      </c>
      <c r="B674" s="299" t="s">
        <v>763</v>
      </c>
      <c r="C674" s="220" t="s">
        <v>425</v>
      </c>
      <c r="D674" s="232"/>
      <c r="E674" s="222"/>
    </row>
    <row r="675" spans="1:5" ht="18.75">
      <c r="A675" s="298" t="s">
        <v>764</v>
      </c>
      <c r="B675" s="299" t="s">
        <v>765</v>
      </c>
      <c r="C675" s="220" t="s">
        <v>425</v>
      </c>
      <c r="D675" s="232"/>
      <c r="E675" s="222"/>
    </row>
    <row r="676" spans="1:5" ht="20.25" thickBot="1">
      <c r="A676" s="302" t="s">
        <v>766</v>
      </c>
      <c r="B676" s="309" t="s">
        <v>767</v>
      </c>
      <c r="C676" s="220" t="s">
        <v>425</v>
      </c>
      <c r="D676" s="232"/>
      <c r="E676" s="222"/>
    </row>
    <row r="677" spans="1:5" ht="18.75">
      <c r="A677" s="296" t="s">
        <v>768</v>
      </c>
      <c r="B677" s="297" t="s">
        <v>769</v>
      </c>
      <c r="C677" s="220" t="s">
        <v>425</v>
      </c>
      <c r="D677" s="232"/>
      <c r="E677" s="222"/>
    </row>
    <row r="678" spans="1:5" ht="18.75">
      <c r="A678" s="298" t="s">
        <v>770</v>
      </c>
      <c r="B678" s="299" t="s">
        <v>771</v>
      </c>
      <c r="C678" s="220" t="s">
        <v>425</v>
      </c>
      <c r="D678" s="232"/>
      <c r="E678" s="222"/>
    </row>
    <row r="679" spans="1:5" ht="18.75">
      <c r="A679" s="298" t="s">
        <v>772</v>
      </c>
      <c r="B679" s="299" t="s">
        <v>773</v>
      </c>
      <c r="C679" s="220" t="s">
        <v>425</v>
      </c>
      <c r="D679" s="232"/>
      <c r="E679" s="222"/>
    </row>
    <row r="680" spans="1:5" ht="18.75">
      <c r="A680" s="298" t="s">
        <v>774</v>
      </c>
      <c r="B680" s="299" t="s">
        <v>775</v>
      </c>
      <c r="C680" s="220" t="s">
        <v>425</v>
      </c>
      <c r="D680" s="232"/>
      <c r="E680" s="222"/>
    </row>
    <row r="681" spans="1:5" ht="18.75">
      <c r="A681" s="298" t="s">
        <v>776</v>
      </c>
      <c r="B681" s="299" t="s">
        <v>777</v>
      </c>
      <c r="C681" s="220" t="s">
        <v>425</v>
      </c>
      <c r="D681" s="232"/>
      <c r="E681" s="222"/>
    </row>
    <row r="682" spans="1:5" ht="18.75">
      <c r="A682" s="298" t="s">
        <v>778</v>
      </c>
      <c r="B682" s="299" t="s">
        <v>779</v>
      </c>
      <c r="C682" s="220" t="s">
        <v>425</v>
      </c>
      <c r="D682" s="232"/>
      <c r="E682" s="222"/>
    </row>
    <row r="683" spans="1:5" ht="18.75">
      <c r="A683" s="298" t="s">
        <v>780</v>
      </c>
      <c r="B683" s="299" t="s">
        <v>781</v>
      </c>
      <c r="C683" s="220" t="s">
        <v>425</v>
      </c>
      <c r="D683" s="232"/>
      <c r="E683" s="222"/>
    </row>
    <row r="684" spans="1:5" ht="18.75">
      <c r="A684" s="298" t="s">
        <v>782</v>
      </c>
      <c r="B684" s="299" t="s">
        <v>783</v>
      </c>
      <c r="C684" s="220" t="s">
        <v>425</v>
      </c>
      <c r="D684" s="232"/>
      <c r="E684" s="222"/>
    </row>
    <row r="685" spans="1:5" ht="18.75">
      <c r="A685" s="298" t="s">
        <v>784</v>
      </c>
      <c r="B685" s="299" t="s">
        <v>785</v>
      </c>
      <c r="C685" s="220" t="s">
        <v>425</v>
      </c>
      <c r="D685" s="232"/>
      <c r="E685" s="222"/>
    </row>
    <row r="686" spans="1:5" ht="20.25" thickBot="1">
      <c r="A686" s="302" t="s">
        <v>786</v>
      </c>
      <c r="B686" s="309" t="s">
        <v>787</v>
      </c>
      <c r="C686" s="220" t="s">
        <v>425</v>
      </c>
      <c r="D686" s="232"/>
      <c r="E686" s="222"/>
    </row>
    <row r="687" spans="1:5" ht="18.75">
      <c r="A687" s="296" t="s">
        <v>788</v>
      </c>
      <c r="B687" s="297" t="s">
        <v>789</v>
      </c>
      <c r="C687" s="220" t="s">
        <v>425</v>
      </c>
      <c r="D687" s="232"/>
      <c r="E687" s="222"/>
    </row>
    <row r="688" spans="1:5" ht="18.75">
      <c r="A688" s="298" t="s">
        <v>790</v>
      </c>
      <c r="B688" s="299" t="s">
        <v>791</v>
      </c>
      <c r="C688" s="220" t="s">
        <v>425</v>
      </c>
      <c r="D688" s="232"/>
      <c r="E688" s="222"/>
    </row>
    <row r="689" spans="1:5" ht="18.75">
      <c r="A689" s="298" t="s">
        <v>792</v>
      </c>
      <c r="B689" s="299" t="s">
        <v>793</v>
      </c>
      <c r="C689" s="220" t="s">
        <v>425</v>
      </c>
      <c r="D689" s="232"/>
      <c r="E689" s="222"/>
    </row>
    <row r="690" spans="1:5" ht="18.75">
      <c r="A690" s="298" t="s">
        <v>794</v>
      </c>
      <c r="B690" s="299" t="s">
        <v>795</v>
      </c>
      <c r="C690" s="220" t="s">
        <v>425</v>
      </c>
      <c r="D690" s="232"/>
      <c r="E690" s="222"/>
    </row>
    <row r="691" spans="1:5" ht="20.25" thickBot="1">
      <c r="A691" s="302" t="s">
        <v>796</v>
      </c>
      <c r="B691" s="309" t="s">
        <v>797</v>
      </c>
      <c r="C691" s="220" t="s">
        <v>425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1736</v>
      </c>
      <c r="B693" s="311" t="s">
        <v>1735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Zhivka Bikova</cp:lastModifiedBy>
  <cp:lastPrinted>2015-02-06T11:53:09Z</cp:lastPrinted>
  <dcterms:created xsi:type="dcterms:W3CDTF">1997-12-10T11:54:07Z</dcterms:created>
  <dcterms:modified xsi:type="dcterms:W3CDTF">2015-07-06T14:00:26Z</dcterms:modified>
  <cp:category/>
  <cp:version/>
  <cp:contentType/>
  <cp:contentStatus/>
</cp:coreProperties>
</file>